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школы и сады" sheetId="2" r:id="rId1"/>
  </sheets>
  <calcPr calcId="124519"/>
</workbook>
</file>

<file path=xl/calcChain.xml><?xml version="1.0" encoding="utf-8"?>
<calcChain xmlns="http://schemas.openxmlformats.org/spreadsheetml/2006/main">
  <c r="J64" i="2"/>
  <c r="AA60"/>
  <c r="Y52"/>
  <c r="AA52"/>
  <c r="AA51"/>
  <c r="AC48"/>
  <c r="AA45"/>
  <c r="AA44"/>
  <c r="Y44"/>
  <c r="AB44"/>
  <c r="AC44"/>
  <c r="AA38"/>
  <c r="AC38"/>
  <c r="AB38"/>
  <c r="AB37"/>
  <c r="AA33"/>
  <c r="AB33"/>
  <c r="AA25"/>
  <c r="AA22"/>
  <c r="AA16"/>
  <c r="AC16"/>
  <c r="AA17"/>
  <c r="Y13"/>
  <c r="Z13"/>
  <c r="AC13"/>
  <c r="AB9"/>
  <c r="Z9"/>
  <c r="AC9"/>
  <c r="AA9"/>
  <c r="Z8"/>
  <c r="AB8"/>
  <c r="AA8"/>
  <c r="AA5"/>
  <c r="Y5"/>
  <c r="K5" s="1"/>
  <c r="Z5"/>
  <c r="AC5"/>
  <c r="Z2"/>
  <c r="Z3"/>
  <c r="Y3"/>
  <c r="J66"/>
  <c r="J65"/>
  <c r="J6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2"/>
  <c r="I2"/>
  <c r="G2"/>
  <c r="Y2"/>
  <c r="K2" s="1"/>
  <c r="AB2"/>
  <c r="AA2"/>
  <c r="AC2"/>
  <c r="M2" l="1"/>
  <c r="D2" s="1"/>
  <c r="K13"/>
  <c r="K3"/>
  <c r="AD66"/>
  <c r="F66"/>
  <c r="H66"/>
  <c r="L66"/>
  <c r="N66"/>
  <c r="O66"/>
  <c r="P66"/>
  <c r="Q66"/>
  <c r="R66"/>
  <c r="S66"/>
  <c r="T66"/>
  <c r="U66"/>
  <c r="V66"/>
  <c r="W66"/>
  <c r="X66"/>
  <c r="AD65"/>
  <c r="F65"/>
  <c r="H65"/>
  <c r="L65"/>
  <c r="N65"/>
  <c r="O65"/>
  <c r="P65"/>
  <c r="Q65"/>
  <c r="R65"/>
  <c r="S65"/>
  <c r="T65"/>
  <c r="U65"/>
  <c r="V65"/>
  <c r="W65"/>
  <c r="X65"/>
  <c r="AD64"/>
  <c r="H64"/>
  <c r="L64"/>
  <c r="N64"/>
  <c r="O64"/>
  <c r="P64"/>
  <c r="Q64"/>
  <c r="R64"/>
  <c r="S64"/>
  <c r="T64"/>
  <c r="U64"/>
  <c r="V64"/>
  <c r="W64"/>
  <c r="X64"/>
  <c r="F64"/>
  <c r="AD62"/>
  <c r="N62"/>
  <c r="O62"/>
  <c r="P62"/>
  <c r="Q62"/>
  <c r="R62"/>
  <c r="S62"/>
  <c r="T62"/>
  <c r="U62"/>
  <c r="V62"/>
  <c r="W62"/>
  <c r="X62"/>
  <c r="F62"/>
  <c r="H62"/>
  <c r="L62"/>
  <c r="AC60"/>
  <c r="AB60"/>
  <c r="Z60"/>
  <c r="Y60"/>
  <c r="K60" s="1"/>
  <c r="AC17"/>
  <c r="AB17"/>
  <c r="Z17"/>
  <c r="Y17"/>
  <c r="K17" s="1"/>
  <c r="AC11"/>
  <c r="AB11"/>
  <c r="AA11"/>
  <c r="Z11"/>
  <c r="Y11"/>
  <c r="AC3"/>
  <c r="AB3"/>
  <c r="AA3"/>
  <c r="AC10"/>
  <c r="AB10"/>
  <c r="AA10"/>
  <c r="Z10"/>
  <c r="Y10"/>
  <c r="AC20"/>
  <c r="AB20"/>
  <c r="AA20"/>
  <c r="Z20"/>
  <c r="Y20"/>
  <c r="AC27"/>
  <c r="AB27"/>
  <c r="AA27"/>
  <c r="Z27"/>
  <c r="Y27"/>
  <c r="AC26"/>
  <c r="AB26"/>
  <c r="AA26"/>
  <c r="Z26"/>
  <c r="Y26"/>
  <c r="K26" s="1"/>
  <c r="AC25"/>
  <c r="AB25"/>
  <c r="Z25"/>
  <c r="Y25"/>
  <c r="K25" s="1"/>
  <c r="AC24"/>
  <c r="AB24"/>
  <c r="AA24"/>
  <c r="Z24"/>
  <c r="Y24"/>
  <c r="AC23"/>
  <c r="AB23"/>
  <c r="AA23"/>
  <c r="Z23"/>
  <c r="Y23"/>
  <c r="AC21"/>
  <c r="AB21"/>
  <c r="AA21"/>
  <c r="Z21"/>
  <c r="Y21"/>
  <c r="AB16"/>
  <c r="M16" s="1"/>
  <c r="Z16"/>
  <c r="Y16"/>
  <c r="AC14"/>
  <c r="AB14"/>
  <c r="AA14"/>
  <c r="Z14"/>
  <c r="Y14"/>
  <c r="AB13"/>
  <c r="AA13"/>
  <c r="AB5"/>
  <c r="AC12"/>
  <c r="AB12"/>
  <c r="AA12"/>
  <c r="Z12"/>
  <c r="Y12"/>
  <c r="AC28"/>
  <c r="AB28"/>
  <c r="AA28"/>
  <c r="Z28"/>
  <c r="Y28"/>
  <c r="K28" s="1"/>
  <c r="AC46"/>
  <c r="AB46"/>
  <c r="AA46"/>
  <c r="Z46"/>
  <c r="Y46"/>
  <c r="AC8"/>
  <c r="Y8"/>
  <c r="K8" s="1"/>
  <c r="AC4"/>
  <c r="AB4"/>
  <c r="AA4"/>
  <c r="Z4"/>
  <c r="Y4"/>
  <c r="K4" s="1"/>
  <c r="AC7"/>
  <c r="AB7"/>
  <c r="AA7"/>
  <c r="Z7"/>
  <c r="Y7"/>
  <c r="AC34"/>
  <c r="AB34"/>
  <c r="AA34"/>
  <c r="Z34"/>
  <c r="Y34"/>
  <c r="AC35"/>
  <c r="AB35"/>
  <c r="AA35"/>
  <c r="Z35"/>
  <c r="Y35"/>
  <c r="Z38"/>
  <c r="Y38"/>
  <c r="AC37"/>
  <c r="AA37"/>
  <c r="Z37"/>
  <c r="Y37"/>
  <c r="AC36"/>
  <c r="AB36"/>
  <c r="AA36"/>
  <c r="Z36"/>
  <c r="Y36"/>
  <c r="AC47"/>
  <c r="AB47"/>
  <c r="AA47"/>
  <c r="Z47"/>
  <c r="Y47"/>
  <c r="AC33"/>
  <c r="Z33"/>
  <c r="Y33"/>
  <c r="AC29"/>
  <c r="AB29"/>
  <c r="AA29"/>
  <c r="Z29"/>
  <c r="Y29"/>
  <c r="AC45"/>
  <c r="AB45"/>
  <c r="Z45"/>
  <c r="Y45"/>
  <c r="Y9"/>
  <c r="K9" s="1"/>
  <c r="Z44"/>
  <c r="K44" s="1"/>
  <c r="AC43"/>
  <c r="AB43"/>
  <c r="AA43"/>
  <c r="Z43"/>
  <c r="Y43"/>
  <c r="AC6"/>
  <c r="AB6"/>
  <c r="AA6"/>
  <c r="Z6"/>
  <c r="Y6"/>
  <c r="Y30"/>
  <c r="K30" s="1"/>
  <c r="Z30"/>
  <c r="AB30"/>
  <c r="AA30"/>
  <c r="AC30"/>
  <c r="AA31"/>
  <c r="AC31"/>
  <c r="AB31"/>
  <c r="Z31"/>
  <c r="Y31"/>
  <c r="Y32"/>
  <c r="Z32"/>
  <c r="AB32"/>
  <c r="AC32"/>
  <c r="AA32"/>
  <c r="AC51"/>
  <c r="AB51"/>
  <c r="Z51"/>
  <c r="Y51"/>
  <c r="AC52"/>
  <c r="AB52"/>
  <c r="Z52"/>
  <c r="K52" s="1"/>
  <c r="AA15"/>
  <c r="AC15"/>
  <c r="AB15"/>
  <c r="Z15"/>
  <c r="Y15"/>
  <c r="AC61"/>
  <c r="AB61"/>
  <c r="M61" s="1"/>
  <c r="AA61"/>
  <c r="Z61"/>
  <c r="Y61"/>
  <c r="AC59"/>
  <c r="AB59"/>
  <c r="AA59"/>
  <c r="Z59"/>
  <c r="Y59"/>
  <c r="K59" s="1"/>
  <c r="AC58"/>
  <c r="AB58"/>
  <c r="AA58"/>
  <c r="Z58"/>
  <c r="Y58"/>
  <c r="AC57"/>
  <c r="AB57"/>
  <c r="AA57"/>
  <c r="Z57"/>
  <c r="Y57"/>
  <c r="AC56"/>
  <c r="AB56"/>
  <c r="AA56"/>
  <c r="Z56"/>
  <c r="Y56"/>
  <c r="AC19"/>
  <c r="AB19"/>
  <c r="AA19"/>
  <c r="Z19"/>
  <c r="Y19"/>
  <c r="K19" s="1"/>
  <c r="AC55"/>
  <c r="AB55"/>
  <c r="AA55"/>
  <c r="Z55"/>
  <c r="Y55"/>
  <c r="AC53"/>
  <c r="AB53"/>
  <c r="AA53"/>
  <c r="Z53"/>
  <c r="Y53"/>
  <c r="AC54"/>
  <c r="AB54"/>
  <c r="AA54"/>
  <c r="Z54"/>
  <c r="Y54"/>
  <c r="AC50"/>
  <c r="AB50"/>
  <c r="AA50"/>
  <c r="Z50"/>
  <c r="Y50"/>
  <c r="K50" s="1"/>
  <c r="AC49"/>
  <c r="AB49"/>
  <c r="AA49"/>
  <c r="Z49"/>
  <c r="Y49"/>
  <c r="AC18"/>
  <c r="AB18"/>
  <c r="AA18"/>
  <c r="Z18"/>
  <c r="Y18"/>
  <c r="AA40"/>
  <c r="AB40"/>
  <c r="AC40"/>
  <c r="Z40"/>
  <c r="Y40"/>
  <c r="AC39"/>
  <c r="AB39"/>
  <c r="AA39"/>
  <c r="Z39"/>
  <c r="Y39"/>
  <c r="K39" s="1"/>
  <c r="AC41"/>
  <c r="AB41"/>
  <c r="AA41"/>
  <c r="Z41"/>
  <c r="Y41"/>
  <c r="AB48"/>
  <c r="AA48"/>
  <c r="Z48"/>
  <c r="Y48"/>
  <c r="AC42"/>
  <c r="AB42"/>
  <c r="M38"/>
  <c r="AA42"/>
  <c r="Z42"/>
  <c r="AC22"/>
  <c r="AB22"/>
  <c r="Z22"/>
  <c r="Y42"/>
  <c r="Y22"/>
  <c r="G11"/>
  <c r="M27"/>
  <c r="M57"/>
  <c r="C65"/>
  <c r="C66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G3"/>
  <c r="G4"/>
  <c r="G5"/>
  <c r="G6"/>
  <c r="G7"/>
  <c r="G8"/>
  <c r="G9"/>
  <c r="G10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C64"/>
  <c r="G64" l="1"/>
  <c r="M39"/>
  <c r="M4"/>
  <c r="M48"/>
  <c r="K40"/>
  <c r="M50"/>
  <c r="K54"/>
  <c r="M55"/>
  <c r="K56"/>
  <c r="M56"/>
  <c r="K61"/>
  <c r="K66" s="1"/>
  <c r="K6"/>
  <c r="K45"/>
  <c r="K29"/>
  <c r="K47"/>
  <c r="K35"/>
  <c r="K12"/>
  <c r="K14"/>
  <c r="K21"/>
  <c r="M26"/>
  <c r="K27"/>
  <c r="K42"/>
  <c r="K22"/>
  <c r="D56"/>
  <c r="K49"/>
  <c r="K55"/>
  <c r="D55" s="1"/>
  <c r="E55" s="1"/>
  <c r="K31"/>
  <c r="K38"/>
  <c r="K7"/>
  <c r="K46"/>
  <c r="D39"/>
  <c r="D61"/>
  <c r="AC64"/>
  <c r="K41"/>
  <c r="Y64"/>
  <c r="K15"/>
  <c r="D50"/>
  <c r="AB62"/>
  <c r="D4"/>
  <c r="D27"/>
  <c r="D38"/>
  <c r="K58"/>
  <c r="K37"/>
  <c r="K24"/>
  <c r="K10"/>
  <c r="D10" s="1"/>
  <c r="K11"/>
  <c r="D26"/>
  <c r="M42"/>
  <c r="D42" s="1"/>
  <c r="E42" s="1"/>
  <c r="K48"/>
  <c r="D48" s="1"/>
  <c r="E48" s="1"/>
  <c r="K18"/>
  <c r="D18" s="1"/>
  <c r="K53"/>
  <c r="M53"/>
  <c r="K57"/>
  <c r="D57" s="1"/>
  <c r="E57" s="1"/>
  <c r="M15"/>
  <c r="K51"/>
  <c r="K32"/>
  <c r="Z62"/>
  <c r="K43"/>
  <c r="K33"/>
  <c r="K36"/>
  <c r="D36" s="1"/>
  <c r="K34"/>
  <c r="K16"/>
  <c r="D16" s="1"/>
  <c r="E16" s="1"/>
  <c r="K23"/>
  <c r="K20"/>
  <c r="Z65"/>
  <c r="M37"/>
  <c r="D37" s="1"/>
  <c r="E37" s="1"/>
  <c r="Z66"/>
  <c r="G66"/>
  <c r="G65"/>
  <c r="M41"/>
  <c r="M54"/>
  <c r="D54" s="1"/>
  <c r="E54" s="1"/>
  <c r="M19"/>
  <c r="D19" s="1"/>
  <c r="E19" s="1"/>
  <c r="AB65"/>
  <c r="Y66"/>
  <c r="AC66"/>
  <c r="AC65"/>
  <c r="AA62"/>
  <c r="AB66"/>
  <c r="I64"/>
  <c r="I66"/>
  <c r="I65"/>
  <c r="AA65"/>
  <c r="AA66"/>
  <c r="G62"/>
  <c r="AC62"/>
  <c r="Y62"/>
  <c r="Z64"/>
  <c r="M58"/>
  <c r="M59"/>
  <c r="D59" s="1"/>
  <c r="E59" s="1"/>
  <c r="M51"/>
  <c r="D51" s="1"/>
  <c r="M31"/>
  <c r="D31" s="1"/>
  <c r="M9"/>
  <c r="D9" s="1"/>
  <c r="M7"/>
  <c r="M28"/>
  <c r="AA64"/>
  <c r="M22"/>
  <c r="D22" s="1"/>
  <c r="E22" s="1"/>
  <c r="M49"/>
  <c r="M52"/>
  <c r="D52" s="1"/>
  <c r="E52" s="1"/>
  <c r="M30"/>
  <c r="D30" s="1"/>
  <c r="E30" s="1"/>
  <c r="M46"/>
  <c r="D46" s="1"/>
  <c r="M12"/>
  <c r="D12" s="1"/>
  <c r="E12" s="1"/>
  <c r="M20"/>
  <c r="D20" s="1"/>
  <c r="M11"/>
  <c r="I62"/>
  <c r="AB64"/>
  <c r="Y65"/>
  <c r="C62"/>
  <c r="M34"/>
  <c r="D34" s="1"/>
  <c r="E34" s="1"/>
  <c r="M60"/>
  <c r="M17"/>
  <c r="D17" s="1"/>
  <c r="M3"/>
  <c r="D3" s="1"/>
  <c r="E26"/>
  <c r="M25"/>
  <c r="D25" s="1"/>
  <c r="M24"/>
  <c r="M23"/>
  <c r="M21"/>
  <c r="D21" s="1"/>
  <c r="M13"/>
  <c r="D13" s="1"/>
  <c r="M5"/>
  <c r="D5" s="1"/>
  <c r="M8"/>
  <c r="M35"/>
  <c r="M36"/>
  <c r="M47"/>
  <c r="D47" s="1"/>
  <c r="M33"/>
  <c r="M29"/>
  <c r="D29" s="1"/>
  <c r="M45"/>
  <c r="M44"/>
  <c r="D44" s="1"/>
  <c r="M43"/>
  <c r="M32"/>
  <c r="M14"/>
  <c r="D14" s="1"/>
  <c r="M10"/>
  <c r="M6"/>
  <c r="D6" s="1"/>
  <c r="M18"/>
  <c r="M40"/>
  <c r="D40" s="1"/>
  <c r="E40" s="1"/>
  <c r="E39"/>
  <c r="E61"/>
  <c r="E50"/>
  <c r="E38"/>
  <c r="E56"/>
  <c r="E4"/>
  <c r="D53" l="1"/>
  <c r="E53" s="1"/>
  <c r="D15"/>
  <c r="E15" s="1"/>
  <c r="D41"/>
  <c r="E41" s="1"/>
  <c r="D23"/>
  <c r="D11"/>
  <c r="E11" s="1"/>
  <c r="D24"/>
  <c r="D58"/>
  <c r="E58" s="1"/>
  <c r="D49"/>
  <c r="K62"/>
  <c r="K65"/>
  <c r="D43"/>
  <c r="E43" s="1"/>
  <c r="E31"/>
  <c r="K64"/>
  <c r="D7"/>
  <c r="E7" s="1"/>
  <c r="E49"/>
  <c r="D32"/>
  <c r="E27"/>
  <c r="E46"/>
  <c r="D28"/>
  <c r="E28" s="1"/>
  <c r="D35"/>
  <c r="E35" s="1"/>
  <c r="M66"/>
  <c r="D60"/>
  <c r="D45"/>
  <c r="E45" s="1"/>
  <c r="D33"/>
  <c r="E33" s="1"/>
  <c r="E9"/>
  <c r="D8"/>
  <c r="E8" s="1"/>
  <c r="E18"/>
  <c r="E51"/>
  <c r="M64"/>
  <c r="M62"/>
  <c r="M65"/>
  <c r="E44"/>
  <c r="E29"/>
  <c r="E36"/>
  <c r="E17"/>
  <c r="E20"/>
  <c r="E23"/>
  <c r="E3"/>
  <c r="E10"/>
  <c r="E25"/>
  <c r="E24"/>
  <c r="E21"/>
  <c r="E14"/>
  <c r="E13"/>
  <c r="E5"/>
  <c r="E47"/>
  <c r="E6"/>
  <c r="E2"/>
  <c r="E64" l="1"/>
  <c r="D62"/>
  <c r="D64"/>
  <c r="E60"/>
  <c r="E66" s="1"/>
  <c r="D66"/>
  <c r="E32"/>
  <c r="E65" s="1"/>
  <c r="D65"/>
  <c r="E62" l="1"/>
</calcChain>
</file>

<file path=xl/sharedStrings.xml><?xml version="1.0" encoding="utf-8"?>
<sst xmlns="http://schemas.openxmlformats.org/spreadsheetml/2006/main" count="91" uniqueCount="91">
  <si>
    <t>№</t>
  </si>
  <si>
    <t>максимальный балл</t>
  </si>
  <si>
    <t>набранные баллы</t>
  </si>
  <si>
    <t>проценты</t>
  </si>
  <si>
    <t>муниципальное автономное общеобразовательное учреждение «Средняя общеобразовательная школа №1» города Нурлат Республики Татарстан</t>
  </si>
  <si>
    <t>Муниципальное автономное общеобразовательное учреждение «Средняя общеобразовательная школа №2» г.Нурлат Республики Татарстан</t>
  </si>
  <si>
    <t>муниципальное автономное общеобразовательное учреждение «Средняя общеобразовательная школа №3» г. Нурлат Республики Татарстан</t>
  </si>
  <si>
    <t xml:space="preserve">муниципальное автономное общеобразовательное учреждение «Средняя общеобразовательная школа №4» города Нурлат Республики Татарстан </t>
  </si>
  <si>
    <t>Муниципальное бюджетное общеобразовательное учреждение «Средняя общеобразовательная школа №8 г. Нурлат Республики Татарстан»</t>
  </si>
  <si>
    <t>Муниципальное автономное общеобразовательное учреждение «Средняя общеобразовательная школа №9»г.Нурлат РТ</t>
  </si>
  <si>
    <t>Муниципальное бюджетное общеобразовательное учреждение «Биляр-Озерская средняя обшеобразовательная школа Нурлатского муниципального района Республики Татарстан»</t>
  </si>
  <si>
    <t>Муниципальное бюджетное общеобразовательное учреждение «Бурметьевская средняя общеобразовательная школа Нурлатского муниципального района Республики Татарстан»</t>
  </si>
  <si>
    <t>Муниципальное бюджетное общеобразовательное учреждение «Егоркинская средняя общеобразовательная школа Нурлатского муниципального района Республики Татарстан»</t>
  </si>
  <si>
    <t>Муниципальное бюджетное общеобразовательное учреждение «Мамыковская средняя общеобразовательная школа  Нурлатского муниципального района РТ»</t>
  </si>
  <si>
    <t>Муниципальное бюджетное общеобразовательное учреждение «Ново-Иглайкинская СОШ»</t>
  </si>
  <si>
    <t>МБОУ «Среднекамышлинская средняя общеобразовательная школа Нурлатского муниципального района Республики Татарстан»</t>
  </si>
  <si>
    <t>Муниципальное бюджетное общеобразовательное учреждение «Старо-Челнинская средняя общеобразовательная школа Нурлатского муниципального района Республики Татарстан»</t>
  </si>
  <si>
    <t>Муниципальное бюджетное образовательное  учреждение  "Тюрнясевская средняя общеобразовательная школа Нурлатского муниципального района Республики Татарстан"</t>
  </si>
  <si>
    <t>Муниципальное бюджетное общеобразовательное учреждение «Фомкинская средняя общеобразовательная школа» Нурлатского муниципального района Республики Татарстан</t>
  </si>
  <si>
    <t xml:space="preserve">Муниципальное бюджетное общеобразовательное учреждение «Чулпановская средняя общеобразовательная   школа Нурлатского муниципального района Республики Татарстан» </t>
  </si>
  <si>
    <t>МБОУ «Якушкинская средняя общеобразовательная школа Нурлатского муниципального района Республики Татарстан»</t>
  </si>
  <si>
    <t>Муниципальное бюджетное общеобразовательное учреждение «Андреевская основная общеобразовательная школа» Нурлатского муниципального района Республики Татарстан</t>
  </si>
  <si>
    <t>Муниципальное бюджетное общеобразовательное учреждение «Караульно-Горская основная общеобразовательная школа» Нурлатского муниципального района Республики Татарстан</t>
  </si>
  <si>
    <t>Муниципальное бюджетное общеобразовательное учреждение «Курманаевская основная общеобразовательная школа» Нурлатского муниципального района Республики Татарстан</t>
  </si>
  <si>
    <t>Муниципальное бюджетное общеобразовательное учреждение «Ново-Альметьевская основная общеобразовательная школа» Нурлатского муниципального района Республики Татарстан</t>
  </si>
  <si>
    <t>Муниципальное бюджетное общеобразовательное учреждение «Селенгушская основная общеобразовательная школа» Нурлатского муниципального района Республики Татарстан</t>
  </si>
  <si>
    <t>Муниципальное бюджетное общеобразовательное учреждение «Степноозерская основная общеобразовательная школа» Нурлатского муниципального района Республики Татарстан</t>
  </si>
  <si>
    <t>Муниципальное бюджетное общеобразовательное учреждение «Богдашкинская начальная общеобразовательная школа» Нурлатского муниципального района Республики Татарстан</t>
  </si>
  <si>
    <t xml:space="preserve">Муниципальное бюджетное общеобразовательное учреждение «Начальная общеобразовательная школа №6» г.Нурлат Республики Татарстан </t>
  </si>
  <si>
    <t>Муниципальное бюджетное общеобразовательное учреждение «Начальная общеобразовательная школа №5» г.Нурлат Республики Татарстан</t>
  </si>
  <si>
    <t>Муниципальное автономное общеобразовательное учреждение «Нурлатская гимназия имени Героя Советского Союза Михаила Егоровича Сергеева» г. Нурлат Республики Татарстан</t>
  </si>
  <si>
    <t>Муниципальное бюджетное общеобразовательное  учреждение  "Тимерликовская основная общеобразовательная школа имени Героя Советского Союза Козлова Николая Андреевича» Нурлатского муниципального района Республики Татарстан</t>
  </si>
  <si>
    <t>муниципальное автономное дошкольное образовательное учреждение "Детский сад № 1 "Родничок" общеразвивающего вида" г. Нурлат Республика Татарстан</t>
  </si>
  <si>
    <t>Муниципальное бюджетное дошкольное образовательное учреждение "Детский сад №2 "Белочка" г.Нурлат Республики Татарстан"</t>
  </si>
  <si>
    <t xml:space="preserve">Муниципальное бюджетное дошкольное образовательное учреждение «Детский сад №3 «Светлячок» общеразвивающего вида г. Нурлат Республики Татарстан» </t>
  </si>
  <si>
    <t>муниципальное автономное дошкольное образовательное учреждение "Детский сад №4 "Росинка" г. Нурлат Республики Татарстан</t>
  </si>
  <si>
    <t>Муниципальное бюджетное дошкольное образовательное учреждение "Детский сад № 6 "Солнышко" г.Нурлат Республики Татарстан"</t>
  </si>
  <si>
    <t>муниципальное бюджетное Дошкольное образовательное учреждение "Детский сад №7 "Колосок" г. Нурлат Республики Татарстан"</t>
  </si>
  <si>
    <t>Муниципальное автононое дошкольное образовательное учреждение "Детский сад № 8 "Теремок" общеразвивающего вида" г.Нурлат Республики Татарстан</t>
  </si>
  <si>
    <t>Муниципальное бюджетное дошкольное образовательное учреждение "Детский сад №9 "Ёлочка" г.Нурлат Республики Татарстан"</t>
  </si>
  <si>
    <t>Муниципальное бюджетное дошкольное образовательное учреждение "Детский сад № 10 "Колокольчик" г. Нурлат Республики Татарстан"</t>
  </si>
  <si>
    <t>Муниципальное бюджетное дошкольное образовательное учреждение "Детский сад №11 " Пчелка" г. Нурлат Республики Татарстан"</t>
  </si>
  <si>
    <t>Муниципальное бюджетное дошкольное образовательное учреждение "Детский сад № 13 "Ивушка" г. Нурлат Республики татарстан"</t>
  </si>
  <si>
    <t>муниципальное автономное дошкольное образовательное учреждение «Детский сад № 14 "Сказка" общеразвивающего вида" г.Нурлат Республики Татарстан.</t>
  </si>
  <si>
    <t xml:space="preserve">Муниципальное бюджетное дошкольное образовательное учреждение "Детский сад          № 15 "Алсу" г. Нурлат Республики Татарстан" </t>
  </si>
  <si>
    <t>муниципальнон бюджетное дошкольное образовательное учреждение "Детский сад №21 "Золотая рыбка" г.Нурлат Республики Татарстан</t>
  </si>
  <si>
    <t>муниципальнон бюджетное дошкольное образовательное учреждение "Детский сад №17 "Шатлык" г.Нурлат Республики Татарстан</t>
  </si>
  <si>
    <t>Муниципальное бюджетное дошкольное образовательное учреждение "Центр развития ребёнка - детский сад" г.Нурлат Республики Татарстан</t>
  </si>
  <si>
    <t xml:space="preserve">Муниципальное бюджетное дошкольное образовательное учреждение "Детский сад №16 с. Мамыково" Нурлатского муниципального района Республики Татарстан МБДОУ "Детский сад №16 с. Мамыково". </t>
  </si>
  <si>
    <t>Муниципалное бюджетное дошкольное образовательное учреждение "Детский сад №18 с.Кульбаево-Мараса" Нурлатского муниципального района Республики Татарстан</t>
  </si>
  <si>
    <t>Муниципальное бюджетное дошкольное образовательное учреждение"Детский сад №19 с.Старые Челны Нурлатского муниципального района Республики Татарстан"</t>
  </si>
  <si>
    <t>Муниципальное бюджетное дошкольное образовательное учреждение "Детский сад №24 с.Егоркино Нурлатского муниципального района Республики Татарстан"</t>
  </si>
  <si>
    <t>Муниципальное бюджетное дошкольное образовательное учреждение "Детский сад №31 с.Новое Иглайкино Нурлатского муниципального района Республики Татарстан"</t>
  </si>
  <si>
    <t>Муниципальное бюджетное дошкольное образовательное учреждение "Детский сад №32 "Радуга" с.Тюрнясево Нурлатского муниципального района Республики Татарстан"</t>
  </si>
  <si>
    <t>Муниципальное бюджетное дошкольное образовательное учреждение "Детский сад №34 п.Заречный"  Нурлатского муниципального района Республики Татарстан</t>
  </si>
  <si>
    <t>Муниципальное бюджетное дошкольное образовательное учреждение "Детский сад №37 с. Чулпаново Нурлатского муниципального района Республики Татарстан"</t>
  </si>
  <si>
    <t>Муниципальное бюджетное дошкольное образовательное учреждение "Детский сад №38 с.Средняя Камышла Нурлатского муниципального района Республики Татарстан"</t>
  </si>
  <si>
    <t>Муниципальное бюджетное дошкольное образовательное учреждение "Детский сад №28 "Умырзая" с.Бурметьево" Нурлатского муниципального района Республики Татарстан</t>
  </si>
  <si>
    <t>Муниципальное бюджетное дошкольное образовательное учреждение "Детский сад № 12 "Буратино" общеразвивающего вида" г. Нурлат Республики Татарстан</t>
  </si>
  <si>
    <t>МБУ ДО "Центр детского творчества" Нурлатского муниципального района Республики Татарстан</t>
  </si>
  <si>
    <t>МБУ ДО "Нурлатская детская школа искусств Сэлэт" Нурлатского муниципального района Республики Татарстан</t>
  </si>
  <si>
    <t xml:space="preserve">Полнота и актуальность информации об организации, осуществляющей образовательную деятельность (далее организация), и ее деятельности, размещенной на официальном сайте организации в информационно-телекоммуникационной сети "Интернет" (далее - сеть Интернет) (для государственных (муниципальных) организаций - информации, размещенной в том числе на официальном сайте в сети Интернет www.bus.gov.ru) </t>
  </si>
  <si>
    <t xml:space="preserve">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 Интернет, в том  числе наличие возможности  внесения предложений, направленных на улучшение работы организации </t>
  </si>
  <si>
    <t xml:space="preserve">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 сервисов, доступных на официальном сайте организации) </t>
  </si>
  <si>
    <t xml:space="preserve">  Материально-техническое     и     информационное     обеспечение организации </t>
  </si>
  <si>
    <t xml:space="preserve">Наличие необходимых условий для охраны и укрепления здоровья, организации питания обучающихся </t>
  </si>
  <si>
    <t>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касающийся комфортности условий, в которых осуществляется образовательная деятельность:</t>
  </si>
  <si>
    <t>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касающийся открытости и доступности информации об организациях, осуществляющих образовательную деятельность:</t>
  </si>
  <si>
    <t>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касающийся доброжелательности, вежливости, компетентности работников:</t>
  </si>
  <si>
    <t>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касающиеся удовлетворенности качеством образовательной деятельности организаций</t>
  </si>
  <si>
    <t>учреждение образования</t>
  </si>
  <si>
    <t xml:space="preserve">Условия для индивидуальной работы с обучающимися </t>
  </si>
  <si>
    <t xml:space="preserve">Наличие дополнительных образовательных программ </t>
  </si>
  <si>
    <t xml:space="preserve">Наличие   возможности   развития   творческих   способностей   и интересов  обучающихся,   включая   их  участие   в   конкурсах  и олимпиадах (в том числе во всероссийских и международных), выставках,   смотрах,   физкультурных   мероприятиях,   спортивных мероприятиях,    в   том   числе    в    официальных   спортивных соревнованиях, и других массовых мероприятиях </t>
  </si>
  <si>
    <t xml:space="preserve">Наличие     возможности     оказания     психолого-педагогической, медицинской и социальной помощи обучающимся </t>
  </si>
  <si>
    <t xml:space="preserve">Наличие условий организации обучения и воспитания обучающихся с ограниченными возможностями здоровья и инвалидов </t>
  </si>
  <si>
    <t>итого</t>
  </si>
  <si>
    <t>количество анкет</t>
  </si>
  <si>
    <t xml:space="preserve"> </t>
  </si>
  <si>
    <t>Муниципальное бюджетное общеобразовательное учреждение «Елаурская основная общеобразовательная школа Нурлатского муниципального района Республики Татарстан»</t>
  </si>
  <si>
    <t xml:space="preserve">Муниципальное  автономное дошкольное_x000D_ образовательное учреждение_x000D_ «Детский сад № 5 «Камыр Батыр» общеразвивающего вида»_x000D_
г. Нурлат  Республики Татарстан_x000D_
</t>
  </si>
  <si>
    <t>Доля    получателей   образовательных   услуг,   удовлетворенных качеством предоставляемых образовательных услуг, от общего числа опрошенных получателей образовательных услуг                                                                        7</t>
  </si>
  <si>
    <t xml:space="preserve">Наличие на официальном сайте организации в сети Интернет сведений о                                                 педагогических работниках  организации </t>
  </si>
  <si>
    <t>дополнительное</t>
  </si>
  <si>
    <t>сады</t>
  </si>
  <si>
    <t>школа</t>
  </si>
  <si>
    <t>Доля    получателей   образовательных   услуг,   удовлетворенных материально-техническим обеспечением организации, от общего числа опрошенных получателей образовательных услуг</t>
  </si>
  <si>
    <t>Доля получателей образовательных   услуг, которые готовы рекомендовать организацию родственникам и знакомым, от общего числа опрошенных получателей образовательных услуг</t>
  </si>
  <si>
    <t xml:space="preserve"> Доля    получателей   образовательных   услуг,   удовлетворенных компетентностью   работников   организации,   от   общего   числа опрошенных получателей образовательных услуг</t>
  </si>
  <si>
    <t xml:space="preserve">Доля     получателей    образовательных    услуг,    положительно оценивающих   доброжелательность   и   вежливость   работников организации    от    общего    числа    опрошенных    получателей образовательных услуг </t>
  </si>
  <si>
    <r>
      <t xml:space="preserve">Муниципальное бюджетное общеобразовательное учреждение </t>
    </r>
    <r>
      <rPr>
        <sz val="14"/>
        <color rgb="FF000000"/>
        <rFont val="Times New Roman"/>
        <family val="1"/>
        <charset val="204"/>
      </rPr>
      <t>«Кульбаево-Марасинская СОШ» Нурлатского муниципального района РТ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</si>
</sst>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6.6"/>
      <color theme="10"/>
      <name val="Calibri"/>
      <family val="2"/>
      <charset val="204"/>
    </font>
    <font>
      <sz val="6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B0F0"/>
      <name val="Times New Roman"/>
      <family val="1"/>
      <charset val="204"/>
    </font>
    <font>
      <u/>
      <sz val="14"/>
      <color theme="10"/>
      <name val="Calibri"/>
      <family val="2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3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vertical="center" wrapText="1" shrinkToFit="1"/>
    </xf>
    <xf numFmtId="0" fontId="4" fillId="2" borderId="0" xfId="0" applyFont="1" applyFill="1" applyAlignment="1">
      <alignment vertical="center" wrapText="1" shrinkToFit="1"/>
    </xf>
    <xf numFmtId="0" fontId="4" fillId="0" borderId="0" xfId="0" applyFont="1" applyFill="1" applyBorder="1" applyAlignment="1">
      <alignment horizontal="center" vertical="top" wrapText="1" shrinkToFit="1"/>
    </xf>
    <xf numFmtId="0" fontId="4" fillId="0" borderId="0" xfId="0" applyFont="1" applyFill="1" applyAlignment="1">
      <alignment wrapText="1" shrinkToFit="1"/>
    </xf>
    <xf numFmtId="0" fontId="4" fillId="2" borderId="0" xfId="0" applyFont="1" applyFill="1" applyAlignment="1">
      <alignment wrapText="1" shrinkToFit="1"/>
    </xf>
    <xf numFmtId="0" fontId="4" fillId="0" borderId="6" xfId="0" applyFont="1" applyFill="1" applyBorder="1" applyAlignment="1">
      <alignment horizontal="center" vertical="top" wrapText="1" shrinkToFit="1"/>
    </xf>
    <xf numFmtId="0" fontId="4" fillId="0" borderId="6" xfId="0" applyFont="1" applyFill="1" applyBorder="1" applyAlignment="1">
      <alignment wrapText="1" shrinkToFit="1"/>
    </xf>
    <xf numFmtId="0" fontId="4" fillId="2" borderId="6" xfId="0" applyFont="1" applyFill="1" applyBorder="1" applyAlignment="1">
      <alignment wrapText="1" shrinkToFit="1"/>
    </xf>
    <xf numFmtId="0" fontId="4" fillId="0" borderId="0" xfId="0" applyFont="1" applyFill="1" applyBorder="1" applyAlignment="1">
      <alignment wrapText="1" shrinkToFit="1"/>
    </xf>
    <xf numFmtId="0" fontId="4" fillId="0" borderId="0" xfId="0" applyFont="1" applyBorder="1" applyAlignment="1">
      <alignment wrapText="1" shrinkToFit="1"/>
    </xf>
    <xf numFmtId="0" fontId="4" fillId="0" borderId="0" xfId="0" applyFont="1" applyAlignment="1">
      <alignment wrapText="1" shrinkToFit="1"/>
    </xf>
    <xf numFmtId="0" fontId="5" fillId="2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horizontal="center" vertical="top" wrapText="1" shrinkToFit="1"/>
    </xf>
    <xf numFmtId="0" fontId="5" fillId="0" borderId="1" xfId="0" applyFont="1" applyFill="1" applyBorder="1" applyAlignment="1">
      <alignment horizontal="left" vertical="top" wrapText="1" shrinkToFit="1"/>
    </xf>
    <xf numFmtId="0" fontId="6" fillId="2" borderId="1" xfId="0" applyFont="1" applyFill="1" applyBorder="1" applyAlignment="1">
      <alignment horizontal="center" vertical="top" wrapText="1" shrinkToFit="1"/>
    </xf>
    <xf numFmtId="0" fontId="7" fillId="2" borderId="1" xfId="0" applyFont="1" applyFill="1" applyBorder="1" applyAlignment="1">
      <alignment horizontal="center" vertical="top" wrapText="1" shrinkToFit="1"/>
    </xf>
    <xf numFmtId="0" fontId="9" fillId="0" borderId="1" xfId="1" applyFont="1" applyFill="1" applyBorder="1" applyAlignment="1">
      <alignment horizontal="left" vertical="top" wrapText="1" shrinkToFit="1"/>
    </xf>
    <xf numFmtId="0" fontId="5" fillId="0" borderId="0" xfId="0" applyFont="1" applyBorder="1" applyAlignment="1">
      <alignment horizontal="center" vertical="top" wrapText="1" shrinkToFit="1"/>
    </xf>
    <xf numFmtId="0" fontId="5" fillId="0" borderId="0" xfId="0" applyFont="1" applyFill="1" applyBorder="1" applyAlignment="1">
      <alignment horizontal="left" vertical="top" wrapText="1" shrinkToFit="1"/>
    </xf>
    <xf numFmtId="0" fontId="6" fillId="0" borderId="0" xfId="0" applyFont="1" applyBorder="1" applyAlignment="1">
      <alignment wrapText="1" shrinkToFit="1"/>
    </xf>
    <xf numFmtId="0" fontId="6" fillId="0" borderId="0" xfId="0" applyFont="1" applyFill="1" applyBorder="1" applyAlignment="1">
      <alignment wrapText="1" shrinkToFit="1"/>
    </xf>
    <xf numFmtId="0" fontId="6" fillId="0" borderId="0" xfId="0" applyFont="1" applyAlignment="1">
      <alignment wrapText="1" shrinkToFit="1"/>
    </xf>
    <xf numFmtId="0" fontId="6" fillId="0" borderId="0" xfId="0" applyFont="1" applyFill="1" applyAlignment="1">
      <alignment wrapText="1" shrinkToFit="1"/>
    </xf>
    <xf numFmtId="0" fontId="6" fillId="0" borderId="5" xfId="0" applyFont="1" applyBorder="1" applyAlignment="1">
      <alignment wrapText="1" shrinkToFit="1"/>
    </xf>
    <xf numFmtId="0" fontId="5" fillId="2" borderId="1" xfId="0" applyNumberFormat="1" applyFont="1" applyFill="1" applyBorder="1" applyAlignment="1">
      <alignment horizontal="left" vertical="center" wrapText="1" shrinkToFit="1"/>
    </xf>
    <xf numFmtId="0" fontId="5" fillId="2" borderId="4" xfId="0" applyFont="1" applyFill="1" applyBorder="1" applyAlignment="1">
      <alignment horizontal="left" vertical="center" wrapText="1" shrinkToFit="1"/>
    </xf>
    <xf numFmtId="0" fontId="5" fillId="2" borderId="3" xfId="0" applyFont="1" applyFill="1" applyBorder="1" applyAlignment="1">
      <alignment horizontal="left" vertical="center" wrapText="1" shrinkToFit="1"/>
    </xf>
    <xf numFmtId="0" fontId="5" fillId="2" borderId="2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right" shrinkToFit="1"/>
    </xf>
    <xf numFmtId="0" fontId="6" fillId="0" borderId="1" xfId="0" applyFont="1" applyBorder="1" applyAlignment="1">
      <alignment horizontal="right" shrinkToFit="1"/>
    </xf>
    <xf numFmtId="0" fontId="8" fillId="0" borderId="0" xfId="0" applyFont="1" applyFill="1" applyBorder="1" applyAlignment="1">
      <alignment horizontal="center" vertical="top" wrapText="1" shrinkToFit="1"/>
    </xf>
    <xf numFmtId="0" fontId="8" fillId="0" borderId="0" xfId="0" applyFont="1" applyBorder="1" applyAlignment="1">
      <alignment horizontal="center" vertical="top" wrapText="1" shrinkToFit="1"/>
    </xf>
    <xf numFmtId="0" fontId="10" fillId="0" borderId="0" xfId="0" applyFont="1" applyBorder="1" applyAlignment="1">
      <alignment horizontal="center" vertical="top" wrapText="1" shrinkToFit="1"/>
    </xf>
    <xf numFmtId="0" fontId="6" fillId="0" borderId="0" xfId="0" applyFont="1" applyAlignment="1">
      <alignment horizontal="right" shrinkToFit="1"/>
    </xf>
    <xf numFmtId="9" fontId="10" fillId="0" borderId="0" xfId="0" applyNumberFormat="1" applyFont="1" applyBorder="1" applyAlignment="1">
      <alignment horizontal="center" vertical="top" wrapText="1" shrinkToFit="1"/>
    </xf>
    <xf numFmtId="16" fontId="11" fillId="0" borderId="0" xfId="2" applyNumberFormat="1" applyFont="1" applyBorder="1" applyAlignment="1" applyProtection="1">
      <alignment horizontal="justify" vertical="top" wrapText="1" shrinkToFit="1"/>
    </xf>
    <xf numFmtId="0" fontId="5" fillId="0" borderId="0" xfId="0" applyFont="1" applyBorder="1" applyAlignment="1">
      <alignment horizontal="justify" vertical="top" wrapText="1" shrinkToFit="1"/>
    </xf>
    <xf numFmtId="16" fontId="5" fillId="0" borderId="0" xfId="0" applyNumberFormat="1" applyFont="1" applyBorder="1" applyAlignment="1">
      <alignment horizontal="justify" vertical="top" wrapText="1" shrinkToFit="1"/>
    </xf>
    <xf numFmtId="16" fontId="5" fillId="0" borderId="0" xfId="0" applyNumberFormat="1" applyFont="1" applyBorder="1" applyAlignment="1">
      <alignment vertical="top" wrapText="1" shrinkToFit="1"/>
    </xf>
    <xf numFmtId="0" fontId="5" fillId="2" borderId="4" xfId="0" applyFont="1" applyFill="1" applyBorder="1" applyAlignment="1">
      <alignment horizontal="left" vertical="center" wrapText="1" shrinkToFit="1"/>
    </xf>
    <xf numFmtId="0" fontId="5" fillId="2" borderId="7" xfId="0" applyFont="1" applyFill="1" applyBorder="1" applyAlignment="1">
      <alignment horizontal="left" vertical="center" wrapText="1" shrinkToFit="1"/>
    </xf>
    <xf numFmtId="0" fontId="6" fillId="2" borderId="7" xfId="0" applyFont="1" applyFill="1" applyBorder="1" applyAlignment="1">
      <alignment horizontal="left" vertical="center" wrapText="1" shrinkToFit="1"/>
    </xf>
    <xf numFmtId="0" fontId="12" fillId="0" borderId="0" xfId="0" applyFont="1" applyBorder="1" applyAlignment="1">
      <alignment horizontal="justify" vertical="top" wrapText="1" shrinkToFit="1"/>
    </xf>
    <xf numFmtId="0" fontId="5" fillId="2" borderId="8" xfId="0" applyFont="1" applyFill="1" applyBorder="1" applyAlignment="1">
      <alignment horizontal="left" vertical="center" wrapText="1" shrinkToFit="1"/>
    </xf>
  </cellXfs>
  <cellStyles count="3">
    <cellStyle name="Гиперссылка" xfId="2" builtinId="8"/>
    <cellStyle name="Обычный" xfId="0" builtinId="0"/>
    <cellStyle name="Обычный 17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46"/>
  <sheetViews>
    <sheetView tabSelected="1" zoomScale="50" zoomScaleNormal="50" workbookViewId="0">
      <pane ySplit="1" topLeftCell="A2" activePane="bottomLeft" state="frozen"/>
      <selection activeCell="S1" sqref="S1"/>
      <selection pane="bottomLeft" activeCell="U46" sqref="U46"/>
    </sheetView>
  </sheetViews>
  <sheetFormatPr defaultRowHeight="18.75"/>
  <cols>
    <col min="1" max="1" width="23" style="24" customWidth="1"/>
    <col min="2" max="2" width="34.5703125" style="25" customWidth="1"/>
    <col min="3" max="28" width="23" style="24" customWidth="1"/>
    <col min="29" max="29" width="23" style="26" customWidth="1"/>
    <col min="30" max="30" width="23" style="22" customWidth="1"/>
    <col min="31" max="31" width="18.140625" style="10" customWidth="1"/>
    <col min="32" max="32" width="20.140625" style="10" customWidth="1"/>
    <col min="33" max="33" width="18.140625" style="10" customWidth="1"/>
    <col min="34" max="34" width="18" style="10" customWidth="1"/>
    <col min="35" max="35" width="17.7109375" style="10" customWidth="1"/>
    <col min="36" max="36" width="26.28515625" style="10" customWidth="1"/>
    <col min="37" max="37" width="18.42578125" style="10" customWidth="1"/>
    <col min="38" max="38" width="17.42578125" style="10" customWidth="1"/>
    <col min="39" max="39" width="19.5703125" style="10" customWidth="1"/>
    <col min="40" max="82" width="9.140625" style="5"/>
    <col min="83" max="16384" width="9.140625" style="12"/>
  </cols>
  <sheetData>
    <row r="1" spans="1:82" s="3" customFormat="1" ht="399.75" customHeight="1" thickBot="1">
      <c r="A1" s="13" t="s">
        <v>0</v>
      </c>
      <c r="B1" s="14" t="s">
        <v>70</v>
      </c>
      <c r="C1" s="13" t="s">
        <v>1</v>
      </c>
      <c r="D1" s="13" t="s">
        <v>2</v>
      </c>
      <c r="E1" s="13" t="s">
        <v>3</v>
      </c>
      <c r="F1" s="42" t="s">
        <v>67</v>
      </c>
      <c r="G1" s="43"/>
      <c r="H1" s="42" t="s">
        <v>66</v>
      </c>
      <c r="I1" s="44"/>
      <c r="J1" s="42" t="s">
        <v>68</v>
      </c>
      <c r="K1" s="46"/>
      <c r="L1" s="42" t="s">
        <v>69</v>
      </c>
      <c r="M1" s="44"/>
      <c r="N1" s="13" t="s">
        <v>61</v>
      </c>
      <c r="O1" s="13" t="s">
        <v>82</v>
      </c>
      <c r="P1" s="13" t="s">
        <v>62</v>
      </c>
      <c r="Q1" s="13" t="s">
        <v>63</v>
      </c>
      <c r="R1" s="13" t="s">
        <v>64</v>
      </c>
      <c r="S1" s="13" t="s">
        <v>65</v>
      </c>
      <c r="T1" s="13" t="s">
        <v>71</v>
      </c>
      <c r="U1" s="29" t="s">
        <v>72</v>
      </c>
      <c r="V1" s="27" t="s">
        <v>73</v>
      </c>
      <c r="W1" s="13" t="s">
        <v>74</v>
      </c>
      <c r="X1" s="13" t="s">
        <v>75</v>
      </c>
      <c r="Y1" s="30" t="s">
        <v>89</v>
      </c>
      <c r="Z1" s="29" t="s">
        <v>88</v>
      </c>
      <c r="AA1" s="30" t="s">
        <v>86</v>
      </c>
      <c r="AB1" s="28" t="s">
        <v>81</v>
      </c>
      <c r="AC1" s="13" t="s">
        <v>87</v>
      </c>
      <c r="AD1" s="13" t="s">
        <v>77</v>
      </c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6" customFormat="1" ht="112.5">
      <c r="A2" s="15">
        <v>1</v>
      </c>
      <c r="B2" s="16" t="s">
        <v>4</v>
      </c>
      <c r="C2" s="15">
        <f t="shared" ref="C2:C33" si="0">F2+H2+J2+L2</f>
        <v>310</v>
      </c>
      <c r="D2" s="15">
        <f t="shared" ref="D2:D33" si="1">G2+I2+K2+M2</f>
        <v>309.67637540453075</v>
      </c>
      <c r="E2" s="15">
        <f>D2*100/C2</f>
        <v>99.895604969203461</v>
      </c>
      <c r="F2" s="17">
        <v>40</v>
      </c>
      <c r="G2" s="17">
        <f>N2+O2+P2+Q2</f>
        <v>40</v>
      </c>
      <c r="H2" s="17">
        <v>70</v>
      </c>
      <c r="I2" s="17">
        <f>R2+S2+T2+U2+V2+W2+X2</f>
        <v>70</v>
      </c>
      <c r="J2" s="17">
        <v>100</v>
      </c>
      <c r="K2" s="17">
        <f>(Y2+Z2)/2</f>
        <v>100</v>
      </c>
      <c r="L2" s="17">
        <v>100</v>
      </c>
      <c r="M2" s="17">
        <f>(AA2+AB2+AC2)/3</f>
        <v>99.676375404530745</v>
      </c>
      <c r="N2" s="17">
        <v>10</v>
      </c>
      <c r="O2" s="17">
        <v>10</v>
      </c>
      <c r="P2" s="17">
        <v>10</v>
      </c>
      <c r="Q2" s="17">
        <v>10</v>
      </c>
      <c r="R2" s="17">
        <v>10</v>
      </c>
      <c r="S2" s="17">
        <v>10</v>
      </c>
      <c r="T2" s="17">
        <v>10</v>
      </c>
      <c r="U2" s="17">
        <v>10</v>
      </c>
      <c r="V2" s="17">
        <v>10</v>
      </c>
      <c r="W2" s="17">
        <v>10</v>
      </c>
      <c r="X2" s="17">
        <v>10</v>
      </c>
      <c r="Y2" s="17">
        <f xml:space="preserve"> 103*100/AD2</f>
        <v>100</v>
      </c>
      <c r="Z2" s="17">
        <f xml:space="preserve"> 103*100/AD2</f>
        <v>100</v>
      </c>
      <c r="AA2" s="17">
        <f xml:space="preserve"> 102*100/AD2</f>
        <v>99.029126213592235</v>
      </c>
      <c r="AB2" s="17">
        <f xml:space="preserve"> 103*100/AD2</f>
        <v>100</v>
      </c>
      <c r="AC2" s="17">
        <f xml:space="preserve"> 103*100/AD2</f>
        <v>100</v>
      </c>
      <c r="AD2" s="17">
        <v>103</v>
      </c>
      <c r="AE2" s="4"/>
      <c r="AF2" s="4"/>
      <c r="AG2" s="4"/>
      <c r="AH2" s="4"/>
      <c r="AI2" s="4"/>
      <c r="AJ2" s="4"/>
      <c r="AK2" s="4"/>
      <c r="AL2" s="4"/>
      <c r="AM2" s="4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</row>
    <row r="3" spans="1:82" s="6" customFormat="1" ht="131.25">
      <c r="A3" s="15">
        <v>2</v>
      </c>
      <c r="B3" s="16" t="s">
        <v>5</v>
      </c>
      <c r="C3" s="15">
        <f t="shared" si="0"/>
        <v>310</v>
      </c>
      <c r="D3" s="15">
        <f t="shared" si="1"/>
        <v>291.63888888888886</v>
      </c>
      <c r="E3" s="15">
        <f>D3*100/C3</f>
        <v>94.077060931899638</v>
      </c>
      <c r="F3" s="17">
        <v>40</v>
      </c>
      <c r="G3" s="17">
        <f t="shared" ref="G3:G61" si="2">N3+O3+P3+Q3</f>
        <v>40</v>
      </c>
      <c r="H3" s="17">
        <v>70</v>
      </c>
      <c r="I3" s="17">
        <f t="shared" ref="I3:I61" si="3">R3+S3+T3+U3+V3+W3+X3</f>
        <v>69</v>
      </c>
      <c r="J3" s="17">
        <v>100</v>
      </c>
      <c r="K3" s="17">
        <f t="shared" ref="K3:K61" si="4">(Y3+Z3)/2</f>
        <v>93.75</v>
      </c>
      <c r="L3" s="17">
        <v>100</v>
      </c>
      <c r="M3" s="17">
        <f t="shared" ref="M3:M61" si="5">(AA3+AB3+AC3)/3</f>
        <v>88.888888888888872</v>
      </c>
      <c r="N3" s="17">
        <v>10</v>
      </c>
      <c r="O3" s="17">
        <v>10</v>
      </c>
      <c r="P3" s="17">
        <v>10</v>
      </c>
      <c r="Q3" s="17">
        <v>10</v>
      </c>
      <c r="R3" s="17">
        <v>10</v>
      </c>
      <c r="S3" s="17">
        <v>10</v>
      </c>
      <c r="T3" s="17">
        <v>10</v>
      </c>
      <c r="U3" s="17">
        <v>9</v>
      </c>
      <c r="V3" s="17">
        <v>10</v>
      </c>
      <c r="W3" s="17">
        <v>10</v>
      </c>
      <c r="X3" s="17">
        <v>10</v>
      </c>
      <c r="Y3" s="17">
        <f xml:space="preserve"> 91*100/AD3</f>
        <v>94.791666666666671</v>
      </c>
      <c r="Z3" s="17">
        <f xml:space="preserve"> 89*100/AD3</f>
        <v>92.708333333333329</v>
      </c>
      <c r="AA3" s="17">
        <f xml:space="preserve"> 74*100/AD3</f>
        <v>77.083333333333329</v>
      </c>
      <c r="AB3" s="17">
        <f xml:space="preserve"> 89*100/AD3</f>
        <v>92.708333333333329</v>
      </c>
      <c r="AC3" s="17">
        <f>93*100/AD3</f>
        <v>96.875</v>
      </c>
      <c r="AD3" s="17">
        <v>96</v>
      </c>
      <c r="AE3" s="4"/>
      <c r="AF3" s="4"/>
      <c r="AG3" s="4"/>
      <c r="AH3" s="4"/>
      <c r="AI3" s="4"/>
      <c r="AJ3" s="4"/>
      <c r="AK3" s="4"/>
      <c r="AL3" s="4"/>
      <c r="AM3" s="4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</row>
    <row r="4" spans="1:82" s="6" customFormat="1" ht="77.25" customHeight="1">
      <c r="A4" s="15">
        <v>3</v>
      </c>
      <c r="B4" s="16" t="s">
        <v>6</v>
      </c>
      <c r="C4" s="15">
        <f t="shared" si="0"/>
        <v>310</v>
      </c>
      <c r="D4" s="15">
        <f t="shared" si="1"/>
        <v>304.37037037037038</v>
      </c>
      <c r="E4" s="15">
        <f t="shared" ref="E4:E61" si="6">D4*100/C4</f>
        <v>98.183990442054963</v>
      </c>
      <c r="F4" s="17">
        <v>40</v>
      </c>
      <c r="G4" s="17">
        <f t="shared" si="2"/>
        <v>40</v>
      </c>
      <c r="H4" s="17">
        <v>70</v>
      </c>
      <c r="I4" s="17">
        <f t="shared" si="3"/>
        <v>69</v>
      </c>
      <c r="J4" s="17">
        <v>100</v>
      </c>
      <c r="K4" s="17">
        <f t="shared" si="4"/>
        <v>100</v>
      </c>
      <c r="L4" s="17">
        <v>100</v>
      </c>
      <c r="M4" s="17">
        <f t="shared" si="5"/>
        <v>95.370370370370367</v>
      </c>
      <c r="N4" s="17">
        <v>10</v>
      </c>
      <c r="O4" s="17">
        <v>10</v>
      </c>
      <c r="P4" s="17">
        <v>10</v>
      </c>
      <c r="Q4" s="17">
        <v>10</v>
      </c>
      <c r="R4" s="17">
        <v>9</v>
      </c>
      <c r="S4" s="17">
        <v>10</v>
      </c>
      <c r="T4" s="17">
        <v>10</v>
      </c>
      <c r="U4" s="17">
        <v>10</v>
      </c>
      <c r="V4" s="17">
        <v>10</v>
      </c>
      <c r="W4" s="17">
        <v>10</v>
      </c>
      <c r="X4" s="17">
        <v>10</v>
      </c>
      <c r="Y4" s="17">
        <f>36*100/AD4</f>
        <v>100</v>
      </c>
      <c r="Z4" s="17">
        <f xml:space="preserve"> 36*100/AD4</f>
        <v>100</v>
      </c>
      <c r="AA4" s="17">
        <f xml:space="preserve"> 32*100/AD4</f>
        <v>88.888888888888886</v>
      </c>
      <c r="AB4" s="17">
        <f xml:space="preserve"> 36*100/AD4</f>
        <v>100</v>
      </c>
      <c r="AC4" s="17">
        <f xml:space="preserve"> 35*100/AD4</f>
        <v>97.222222222222229</v>
      </c>
      <c r="AD4" s="17">
        <v>36</v>
      </c>
      <c r="AE4" s="4"/>
      <c r="AF4" s="4"/>
      <c r="AG4" s="4"/>
      <c r="AH4" s="4"/>
      <c r="AI4" s="4"/>
      <c r="AJ4" s="4"/>
      <c r="AK4" s="4"/>
      <c r="AL4" s="4"/>
      <c r="AM4" s="4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</row>
    <row r="5" spans="1:82" s="6" customFormat="1" ht="105" customHeight="1">
      <c r="A5" s="15">
        <v>4</v>
      </c>
      <c r="B5" s="16" t="s">
        <v>7</v>
      </c>
      <c r="C5" s="15">
        <f t="shared" si="0"/>
        <v>310</v>
      </c>
      <c r="D5" s="15">
        <f t="shared" si="1"/>
        <v>301.04477611940297</v>
      </c>
      <c r="E5" s="15">
        <f t="shared" si="6"/>
        <v>97.11121810303321</v>
      </c>
      <c r="F5" s="17">
        <v>40</v>
      </c>
      <c r="G5" s="17">
        <f t="shared" si="2"/>
        <v>40</v>
      </c>
      <c r="H5" s="17">
        <v>70</v>
      </c>
      <c r="I5" s="17">
        <f t="shared" si="3"/>
        <v>70</v>
      </c>
      <c r="J5" s="17">
        <v>100</v>
      </c>
      <c r="K5" s="17">
        <f t="shared" si="4"/>
        <v>100</v>
      </c>
      <c r="L5" s="17">
        <v>100</v>
      </c>
      <c r="M5" s="17">
        <f t="shared" si="5"/>
        <v>91.044776119402982</v>
      </c>
      <c r="N5" s="17">
        <v>10</v>
      </c>
      <c r="O5" s="17">
        <v>10</v>
      </c>
      <c r="P5" s="17">
        <v>10</v>
      </c>
      <c r="Q5" s="17">
        <v>10</v>
      </c>
      <c r="R5" s="17">
        <v>10</v>
      </c>
      <c r="S5" s="17">
        <v>10</v>
      </c>
      <c r="T5" s="17">
        <v>10</v>
      </c>
      <c r="U5" s="17">
        <v>10</v>
      </c>
      <c r="V5" s="17">
        <v>10</v>
      </c>
      <c r="W5" s="17">
        <v>10</v>
      </c>
      <c r="X5" s="17">
        <v>10</v>
      </c>
      <c r="Y5" s="17">
        <f xml:space="preserve"> 67*100/AD5</f>
        <v>100</v>
      </c>
      <c r="Z5" s="17">
        <f xml:space="preserve"> 67*100/AD5</f>
        <v>100</v>
      </c>
      <c r="AA5" s="17">
        <f xml:space="preserve"> 59*100/AD5</f>
        <v>88.059701492537314</v>
      </c>
      <c r="AB5" s="17">
        <f xml:space="preserve"> 64*100/AD5</f>
        <v>95.522388059701498</v>
      </c>
      <c r="AC5" s="17">
        <f xml:space="preserve"> 60*100/AD5</f>
        <v>89.552238805970148</v>
      </c>
      <c r="AD5" s="18">
        <v>67</v>
      </c>
      <c r="AE5" s="4"/>
      <c r="AF5" s="4"/>
      <c r="AG5" s="4"/>
      <c r="AH5" s="4"/>
      <c r="AI5" s="4"/>
      <c r="AJ5" s="4"/>
      <c r="AK5" s="4"/>
      <c r="AL5" s="4"/>
      <c r="AM5" s="4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</row>
    <row r="6" spans="1:82" s="6" customFormat="1" ht="173.25" customHeight="1">
      <c r="A6" s="15">
        <v>5</v>
      </c>
      <c r="B6" s="16" t="s">
        <v>8</v>
      </c>
      <c r="C6" s="15">
        <f t="shared" si="0"/>
        <v>310</v>
      </c>
      <c r="D6" s="15">
        <f t="shared" si="1"/>
        <v>307.08333333333331</v>
      </c>
      <c r="E6" s="15">
        <f t="shared" si="6"/>
        <v>99.05913978494624</v>
      </c>
      <c r="F6" s="17">
        <v>40</v>
      </c>
      <c r="G6" s="17">
        <f t="shared" si="2"/>
        <v>40</v>
      </c>
      <c r="H6" s="17">
        <v>70</v>
      </c>
      <c r="I6" s="17">
        <f t="shared" si="3"/>
        <v>70</v>
      </c>
      <c r="J6" s="17">
        <v>100</v>
      </c>
      <c r="K6" s="17">
        <f t="shared" si="4"/>
        <v>100</v>
      </c>
      <c r="L6" s="17">
        <v>100</v>
      </c>
      <c r="M6" s="17">
        <f t="shared" si="5"/>
        <v>97.083333333333329</v>
      </c>
      <c r="N6" s="17">
        <v>10</v>
      </c>
      <c r="O6" s="17">
        <v>10</v>
      </c>
      <c r="P6" s="17">
        <v>10</v>
      </c>
      <c r="Q6" s="17">
        <v>10</v>
      </c>
      <c r="R6" s="17">
        <v>10</v>
      </c>
      <c r="S6" s="17">
        <v>10</v>
      </c>
      <c r="T6" s="17">
        <v>10</v>
      </c>
      <c r="U6" s="17">
        <v>10</v>
      </c>
      <c r="V6" s="17">
        <v>10</v>
      </c>
      <c r="W6" s="17">
        <v>10</v>
      </c>
      <c r="X6" s="17">
        <v>10</v>
      </c>
      <c r="Y6" s="17">
        <f xml:space="preserve"> 80*100/AD6</f>
        <v>100</v>
      </c>
      <c r="Z6" s="17">
        <f xml:space="preserve"> 80*100/AD6</f>
        <v>100</v>
      </c>
      <c r="AA6" s="17">
        <f xml:space="preserve"> 73*100/AD6</f>
        <v>91.25</v>
      </c>
      <c r="AB6" s="17">
        <f xml:space="preserve"> 80*100/AD6</f>
        <v>100</v>
      </c>
      <c r="AC6" s="17">
        <f xml:space="preserve"> 80*100/AD6</f>
        <v>100</v>
      </c>
      <c r="AD6" s="17">
        <v>80</v>
      </c>
      <c r="AE6" s="4"/>
      <c r="AF6" s="4"/>
      <c r="AG6" s="4"/>
      <c r="AH6" s="4"/>
      <c r="AI6" s="4"/>
      <c r="AJ6" s="4"/>
      <c r="AK6" s="4"/>
      <c r="AL6" s="4"/>
      <c r="AM6" s="4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s="6" customFormat="1" ht="166.5" customHeight="1">
      <c r="A7" s="15">
        <v>6</v>
      </c>
      <c r="B7" s="16" t="s">
        <v>9</v>
      </c>
      <c r="C7" s="15">
        <f t="shared" si="0"/>
        <v>310</v>
      </c>
      <c r="D7" s="15">
        <f t="shared" si="1"/>
        <v>299.55555555555554</v>
      </c>
      <c r="E7" s="15">
        <f t="shared" si="6"/>
        <v>96.630824372759861</v>
      </c>
      <c r="F7" s="17">
        <v>40</v>
      </c>
      <c r="G7" s="17">
        <f t="shared" si="2"/>
        <v>39</v>
      </c>
      <c r="H7" s="17">
        <v>70</v>
      </c>
      <c r="I7" s="17">
        <f t="shared" si="3"/>
        <v>70</v>
      </c>
      <c r="J7" s="17">
        <v>100</v>
      </c>
      <c r="K7" s="17">
        <f t="shared" si="4"/>
        <v>93.888888888888886</v>
      </c>
      <c r="L7" s="17">
        <v>100</v>
      </c>
      <c r="M7" s="17">
        <f t="shared" si="5"/>
        <v>96.666666666666671</v>
      </c>
      <c r="N7" s="17">
        <v>10</v>
      </c>
      <c r="O7" s="17">
        <v>10</v>
      </c>
      <c r="P7" s="17">
        <v>10</v>
      </c>
      <c r="Q7" s="17">
        <v>9</v>
      </c>
      <c r="R7" s="17">
        <v>10</v>
      </c>
      <c r="S7" s="17">
        <v>10</v>
      </c>
      <c r="T7" s="17">
        <v>10</v>
      </c>
      <c r="U7" s="17">
        <v>10</v>
      </c>
      <c r="V7" s="17">
        <v>10</v>
      </c>
      <c r="W7" s="17">
        <v>10</v>
      </c>
      <c r="X7" s="17">
        <v>10</v>
      </c>
      <c r="Y7" s="17">
        <f xml:space="preserve"> 82*100/AD7</f>
        <v>91.111111111111114</v>
      </c>
      <c r="Z7" s="17">
        <f xml:space="preserve"> 87*100/AD7</f>
        <v>96.666666666666671</v>
      </c>
      <c r="AA7" s="17">
        <f xml:space="preserve"> 82*100/AD7</f>
        <v>91.111111111111114</v>
      </c>
      <c r="AB7" s="17">
        <f xml:space="preserve"> 89*100/AD7</f>
        <v>98.888888888888886</v>
      </c>
      <c r="AC7" s="17">
        <f xml:space="preserve"> 90*100/AD7</f>
        <v>100</v>
      </c>
      <c r="AD7" s="17">
        <v>90</v>
      </c>
      <c r="AE7" s="4"/>
      <c r="AF7" s="4"/>
      <c r="AG7" s="4"/>
      <c r="AH7" s="4"/>
      <c r="AI7" s="4"/>
      <c r="AJ7" s="4"/>
      <c r="AK7" s="4"/>
      <c r="AL7" s="4"/>
      <c r="AM7" s="4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</row>
    <row r="8" spans="1:82" s="6" customFormat="1" ht="168.75">
      <c r="A8" s="15">
        <v>7</v>
      </c>
      <c r="B8" s="16" t="s">
        <v>30</v>
      </c>
      <c r="C8" s="15">
        <f t="shared" si="0"/>
        <v>310</v>
      </c>
      <c r="D8" s="15">
        <f t="shared" si="1"/>
        <v>302.90123456790121</v>
      </c>
      <c r="E8" s="15">
        <f t="shared" si="6"/>
        <v>97.710075667064913</v>
      </c>
      <c r="F8" s="17">
        <v>40</v>
      </c>
      <c r="G8" s="17">
        <f t="shared" si="2"/>
        <v>40</v>
      </c>
      <c r="H8" s="17">
        <v>70</v>
      </c>
      <c r="I8" s="17">
        <f t="shared" si="3"/>
        <v>70</v>
      </c>
      <c r="J8" s="17">
        <v>100</v>
      </c>
      <c r="K8" s="17">
        <f t="shared" si="4"/>
        <v>99.074074074074076</v>
      </c>
      <c r="L8" s="17">
        <v>100</v>
      </c>
      <c r="M8" s="17">
        <f t="shared" si="5"/>
        <v>93.827160493827151</v>
      </c>
      <c r="N8" s="17">
        <v>10</v>
      </c>
      <c r="O8" s="17">
        <v>10</v>
      </c>
      <c r="P8" s="17">
        <v>10</v>
      </c>
      <c r="Q8" s="17">
        <v>10</v>
      </c>
      <c r="R8" s="17">
        <v>10</v>
      </c>
      <c r="S8" s="17">
        <v>10</v>
      </c>
      <c r="T8" s="17">
        <v>10</v>
      </c>
      <c r="U8" s="17">
        <v>10</v>
      </c>
      <c r="V8" s="17">
        <v>10</v>
      </c>
      <c r="W8" s="17">
        <v>10</v>
      </c>
      <c r="X8" s="17">
        <v>10</v>
      </c>
      <c r="Y8" s="17">
        <f xml:space="preserve"> 107*100/AD8</f>
        <v>99.074074074074076</v>
      </c>
      <c r="Z8" s="17">
        <f xml:space="preserve"> 107*100/AD8</f>
        <v>99.074074074074076</v>
      </c>
      <c r="AA8" s="17">
        <f xml:space="preserve"> 90*100/AD8</f>
        <v>83.333333333333329</v>
      </c>
      <c r="AB8" s="17">
        <f xml:space="preserve"> 106*100/AD8</f>
        <v>98.148148148148152</v>
      </c>
      <c r="AC8" s="17">
        <f xml:space="preserve"> 108*100/AD8</f>
        <v>100</v>
      </c>
      <c r="AD8" s="17">
        <v>108</v>
      </c>
      <c r="AE8" s="4"/>
      <c r="AF8" s="4" t="s">
        <v>78</v>
      </c>
      <c r="AG8" s="4"/>
      <c r="AH8" s="4"/>
      <c r="AI8" s="4"/>
      <c r="AJ8" s="4"/>
      <c r="AK8" s="4"/>
      <c r="AL8" s="4"/>
      <c r="AM8" s="4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</row>
    <row r="9" spans="1:82" s="6" customFormat="1" ht="73.5" customHeight="1">
      <c r="A9" s="15">
        <v>8</v>
      </c>
      <c r="B9" s="16" t="s">
        <v>10</v>
      </c>
      <c r="C9" s="15">
        <f t="shared" si="0"/>
        <v>310</v>
      </c>
      <c r="D9" s="15">
        <f t="shared" si="1"/>
        <v>306.70114942528738</v>
      </c>
      <c r="E9" s="15">
        <f t="shared" si="6"/>
        <v>98.935854653318501</v>
      </c>
      <c r="F9" s="17">
        <v>40</v>
      </c>
      <c r="G9" s="17">
        <f t="shared" si="2"/>
        <v>40</v>
      </c>
      <c r="H9" s="17">
        <v>70</v>
      </c>
      <c r="I9" s="17">
        <f t="shared" si="3"/>
        <v>69</v>
      </c>
      <c r="J9" s="17">
        <v>100</v>
      </c>
      <c r="K9" s="17">
        <f t="shared" si="4"/>
        <v>100</v>
      </c>
      <c r="L9" s="17">
        <v>100</v>
      </c>
      <c r="M9" s="17">
        <f t="shared" si="5"/>
        <v>97.701149425287369</v>
      </c>
      <c r="N9" s="17">
        <v>10</v>
      </c>
      <c r="O9" s="17">
        <v>10</v>
      </c>
      <c r="P9" s="17">
        <v>10</v>
      </c>
      <c r="Q9" s="17">
        <v>10</v>
      </c>
      <c r="R9" s="17">
        <v>9</v>
      </c>
      <c r="S9" s="17">
        <v>10</v>
      </c>
      <c r="T9" s="17">
        <v>10</v>
      </c>
      <c r="U9" s="17">
        <v>10</v>
      </c>
      <c r="V9" s="17">
        <v>10</v>
      </c>
      <c r="W9" s="17">
        <v>10</v>
      </c>
      <c r="X9" s="17">
        <v>10</v>
      </c>
      <c r="Y9" s="17">
        <f xml:space="preserve"> 29*100/AD9</f>
        <v>100</v>
      </c>
      <c r="Z9" s="17">
        <f xml:space="preserve"> 29*100/AD9</f>
        <v>100</v>
      </c>
      <c r="AA9" s="17">
        <f xml:space="preserve"> 27*100/AD9</f>
        <v>93.103448275862064</v>
      </c>
      <c r="AB9" s="17">
        <f xml:space="preserve"> 29*100/AD9</f>
        <v>100</v>
      </c>
      <c r="AC9" s="17">
        <f xml:space="preserve"> 29*100/AD9</f>
        <v>100</v>
      </c>
      <c r="AD9" s="17">
        <v>29</v>
      </c>
      <c r="AE9" s="4"/>
      <c r="AF9" s="4"/>
      <c r="AG9" s="4"/>
      <c r="AH9" s="4"/>
      <c r="AI9" s="4"/>
      <c r="AJ9" s="4"/>
      <c r="AK9" s="4"/>
      <c r="AL9" s="4"/>
      <c r="AM9" s="4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</row>
    <row r="10" spans="1:82" s="6" customFormat="1" ht="72" customHeight="1">
      <c r="A10" s="15">
        <v>9</v>
      </c>
      <c r="B10" s="16" t="s">
        <v>11</v>
      </c>
      <c r="C10" s="15">
        <f t="shared" si="0"/>
        <v>310</v>
      </c>
      <c r="D10" s="15">
        <f t="shared" si="1"/>
        <v>308</v>
      </c>
      <c r="E10" s="15">
        <f t="shared" si="6"/>
        <v>99.354838709677423</v>
      </c>
      <c r="F10" s="17">
        <v>40</v>
      </c>
      <c r="G10" s="17">
        <f t="shared" si="2"/>
        <v>40</v>
      </c>
      <c r="H10" s="17">
        <v>70</v>
      </c>
      <c r="I10" s="17">
        <f t="shared" si="3"/>
        <v>68</v>
      </c>
      <c r="J10" s="17">
        <v>100</v>
      </c>
      <c r="K10" s="17">
        <f t="shared" si="4"/>
        <v>100</v>
      </c>
      <c r="L10" s="17">
        <v>100</v>
      </c>
      <c r="M10" s="17">
        <f t="shared" si="5"/>
        <v>100</v>
      </c>
      <c r="N10" s="17">
        <v>10</v>
      </c>
      <c r="O10" s="17">
        <v>10</v>
      </c>
      <c r="P10" s="17">
        <v>10</v>
      </c>
      <c r="Q10" s="17">
        <v>10</v>
      </c>
      <c r="R10" s="17">
        <v>10</v>
      </c>
      <c r="S10" s="17">
        <v>10</v>
      </c>
      <c r="T10" s="17">
        <v>10</v>
      </c>
      <c r="U10" s="17">
        <v>10</v>
      </c>
      <c r="V10" s="17">
        <v>9</v>
      </c>
      <c r="W10" s="17">
        <v>10</v>
      </c>
      <c r="X10" s="17">
        <v>9</v>
      </c>
      <c r="Y10" s="17">
        <f xml:space="preserve"> 35*100/AD10</f>
        <v>100</v>
      </c>
      <c r="Z10" s="17">
        <f xml:space="preserve"> 35*100/AD10</f>
        <v>100</v>
      </c>
      <c r="AA10" s="17">
        <f xml:space="preserve"> 35*100/AD10</f>
        <v>100</v>
      </c>
      <c r="AB10" s="17">
        <f xml:space="preserve"> 35*100/AD10</f>
        <v>100</v>
      </c>
      <c r="AC10" s="17">
        <f xml:space="preserve"> 35*100/AD10</f>
        <v>100</v>
      </c>
      <c r="AD10" s="17">
        <v>35</v>
      </c>
      <c r="AE10" s="4"/>
      <c r="AF10" s="4"/>
      <c r="AG10" s="4"/>
      <c r="AH10" s="4"/>
      <c r="AI10" s="4"/>
      <c r="AJ10" s="4"/>
      <c r="AK10" s="4"/>
      <c r="AL10" s="4"/>
      <c r="AM10" s="4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</row>
    <row r="11" spans="1:82" s="6" customFormat="1" ht="99.75" customHeight="1">
      <c r="A11" s="15">
        <v>10</v>
      </c>
      <c r="B11" s="16" t="s">
        <v>12</v>
      </c>
      <c r="C11" s="15">
        <f t="shared" si="0"/>
        <v>310</v>
      </c>
      <c r="D11" s="15">
        <f t="shared" si="1"/>
        <v>292.2037037037037</v>
      </c>
      <c r="E11" s="15">
        <f t="shared" si="6"/>
        <v>94.259259259259252</v>
      </c>
      <c r="F11" s="17">
        <v>40</v>
      </c>
      <c r="G11" s="17">
        <f>N11+O11+P11+Q11</f>
        <v>38</v>
      </c>
      <c r="H11" s="17">
        <v>70</v>
      </c>
      <c r="I11" s="17">
        <f t="shared" si="3"/>
        <v>63</v>
      </c>
      <c r="J11" s="17">
        <v>100</v>
      </c>
      <c r="K11" s="17">
        <f t="shared" si="4"/>
        <v>98.611111111111114</v>
      </c>
      <c r="L11" s="17">
        <v>100</v>
      </c>
      <c r="M11" s="17">
        <f t="shared" si="5"/>
        <v>92.592592592592595</v>
      </c>
      <c r="N11" s="17">
        <v>9</v>
      </c>
      <c r="O11" s="17">
        <v>10</v>
      </c>
      <c r="P11" s="17">
        <v>10</v>
      </c>
      <c r="Q11" s="17">
        <v>9</v>
      </c>
      <c r="R11" s="17">
        <v>8</v>
      </c>
      <c r="S11" s="17">
        <v>9</v>
      </c>
      <c r="T11" s="17">
        <v>9</v>
      </c>
      <c r="U11" s="17">
        <v>9</v>
      </c>
      <c r="V11" s="17">
        <v>9</v>
      </c>
      <c r="W11" s="17">
        <v>10</v>
      </c>
      <c r="X11" s="17">
        <v>9</v>
      </c>
      <c r="Y11" s="17">
        <f xml:space="preserve"> 35*100/AD11</f>
        <v>97.222222222222229</v>
      </c>
      <c r="Z11" s="17">
        <f xml:space="preserve"> 36*100/AD11</f>
        <v>100</v>
      </c>
      <c r="AA11" s="17">
        <f xml:space="preserve"> 29*100/AD11</f>
        <v>80.555555555555557</v>
      </c>
      <c r="AB11" s="17">
        <f xml:space="preserve"> 36*100/AD11</f>
        <v>100</v>
      </c>
      <c r="AC11" s="17">
        <f xml:space="preserve"> 35*100/AD11</f>
        <v>97.222222222222229</v>
      </c>
      <c r="AD11" s="17">
        <v>36</v>
      </c>
      <c r="AE11" s="4"/>
      <c r="AF11" s="4"/>
      <c r="AG11" s="4"/>
      <c r="AH11" s="4"/>
      <c r="AI11" s="4"/>
      <c r="AJ11" s="4"/>
      <c r="AK11" s="4"/>
      <c r="AL11" s="4"/>
      <c r="AM11" s="4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</row>
    <row r="12" spans="1:82" s="6" customFormat="1" ht="48" customHeight="1">
      <c r="A12" s="15">
        <v>11</v>
      </c>
      <c r="B12" s="16" t="s">
        <v>90</v>
      </c>
      <c r="C12" s="15">
        <f t="shared" si="0"/>
        <v>310</v>
      </c>
      <c r="D12" s="15">
        <f t="shared" si="1"/>
        <v>305</v>
      </c>
      <c r="E12" s="15">
        <f t="shared" si="6"/>
        <v>98.387096774193552</v>
      </c>
      <c r="F12" s="17">
        <v>40</v>
      </c>
      <c r="G12" s="17">
        <f t="shared" si="2"/>
        <v>40</v>
      </c>
      <c r="H12" s="17">
        <v>70</v>
      </c>
      <c r="I12" s="17">
        <f t="shared" si="3"/>
        <v>65</v>
      </c>
      <c r="J12" s="17">
        <v>100</v>
      </c>
      <c r="K12" s="17">
        <f t="shared" si="4"/>
        <v>100</v>
      </c>
      <c r="L12" s="17">
        <v>100</v>
      </c>
      <c r="M12" s="17">
        <f t="shared" si="5"/>
        <v>100</v>
      </c>
      <c r="N12" s="17">
        <v>10</v>
      </c>
      <c r="O12" s="17">
        <v>10</v>
      </c>
      <c r="P12" s="17">
        <v>10</v>
      </c>
      <c r="Q12" s="17">
        <v>10</v>
      </c>
      <c r="R12" s="17">
        <v>5</v>
      </c>
      <c r="S12" s="17">
        <v>10</v>
      </c>
      <c r="T12" s="17">
        <v>10</v>
      </c>
      <c r="U12" s="17">
        <v>10</v>
      </c>
      <c r="V12" s="17">
        <v>10</v>
      </c>
      <c r="W12" s="17">
        <v>10</v>
      </c>
      <c r="X12" s="17">
        <v>10</v>
      </c>
      <c r="Y12" s="17">
        <f xml:space="preserve"> 23*100/AD12</f>
        <v>100</v>
      </c>
      <c r="Z12" s="17">
        <f xml:space="preserve"> 23*100/AD12</f>
        <v>100</v>
      </c>
      <c r="AA12" s="17">
        <f xml:space="preserve"> 23*100/AD12</f>
        <v>100</v>
      </c>
      <c r="AB12" s="17">
        <f xml:space="preserve"> 23*100/AD12</f>
        <v>100</v>
      </c>
      <c r="AC12" s="17">
        <f xml:space="preserve"> 23*100/AD12</f>
        <v>100</v>
      </c>
      <c r="AD12" s="17">
        <v>23</v>
      </c>
      <c r="AE12" s="4"/>
      <c r="AF12" s="4"/>
      <c r="AG12" s="4"/>
      <c r="AH12" s="4"/>
      <c r="AI12" s="4"/>
      <c r="AJ12" s="4"/>
      <c r="AK12" s="4"/>
      <c r="AL12" s="4"/>
      <c r="AM12" s="4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</row>
    <row r="13" spans="1:82" s="6" customFormat="1" ht="78" customHeight="1">
      <c r="A13" s="15">
        <v>12</v>
      </c>
      <c r="B13" s="16" t="s">
        <v>13</v>
      </c>
      <c r="C13" s="15">
        <f t="shared" si="0"/>
        <v>310</v>
      </c>
      <c r="D13" s="15">
        <f t="shared" si="1"/>
        <v>304.23655913978496</v>
      </c>
      <c r="E13" s="15">
        <f t="shared" si="6"/>
        <v>98.140825528962893</v>
      </c>
      <c r="F13" s="17">
        <v>40</v>
      </c>
      <c r="G13" s="17">
        <f t="shared" si="2"/>
        <v>39</v>
      </c>
      <c r="H13" s="17">
        <v>70</v>
      </c>
      <c r="I13" s="17">
        <f t="shared" si="3"/>
        <v>69</v>
      </c>
      <c r="J13" s="17">
        <v>100</v>
      </c>
      <c r="K13" s="17">
        <f t="shared" si="4"/>
        <v>98.387096774193552</v>
      </c>
      <c r="L13" s="17">
        <v>100</v>
      </c>
      <c r="M13" s="17">
        <f t="shared" si="5"/>
        <v>97.849462365591407</v>
      </c>
      <c r="N13" s="17">
        <v>10</v>
      </c>
      <c r="O13" s="17">
        <v>10</v>
      </c>
      <c r="P13" s="17">
        <v>10</v>
      </c>
      <c r="Q13" s="17">
        <v>9</v>
      </c>
      <c r="R13" s="17">
        <v>10</v>
      </c>
      <c r="S13" s="17">
        <v>10</v>
      </c>
      <c r="T13" s="15">
        <v>10</v>
      </c>
      <c r="U13" s="15">
        <v>10</v>
      </c>
      <c r="V13" s="17">
        <v>10</v>
      </c>
      <c r="W13" s="17">
        <v>10</v>
      </c>
      <c r="X13" s="17">
        <v>9</v>
      </c>
      <c r="Y13" s="17">
        <f xml:space="preserve"> 30*100/AD13</f>
        <v>96.774193548387103</v>
      </c>
      <c r="Z13" s="17">
        <f xml:space="preserve"> 31*100/AD13</f>
        <v>100</v>
      </c>
      <c r="AA13" s="17">
        <f xml:space="preserve"> 31*100/AD13</f>
        <v>100</v>
      </c>
      <c r="AB13" s="17">
        <f xml:space="preserve"> 29*100/AD13</f>
        <v>93.548387096774192</v>
      </c>
      <c r="AC13" s="17">
        <f xml:space="preserve"> 31*100/AD13</f>
        <v>100</v>
      </c>
      <c r="AD13" s="17">
        <v>31</v>
      </c>
      <c r="AE13" s="4"/>
      <c r="AF13" s="4"/>
      <c r="AG13" s="4"/>
      <c r="AH13" s="4"/>
      <c r="AI13" s="4"/>
      <c r="AJ13" s="4"/>
      <c r="AK13" s="4"/>
      <c r="AL13" s="4"/>
      <c r="AM13" s="4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</row>
    <row r="14" spans="1:82" s="6" customFormat="1" ht="50.25" customHeight="1">
      <c r="A14" s="15">
        <v>13</v>
      </c>
      <c r="B14" s="16" t="s">
        <v>14</v>
      </c>
      <c r="C14" s="15">
        <f t="shared" si="0"/>
        <v>310</v>
      </c>
      <c r="D14" s="15">
        <f t="shared" si="1"/>
        <v>307.88888888888891</v>
      </c>
      <c r="E14" s="15">
        <f t="shared" si="6"/>
        <v>99.318996415770613</v>
      </c>
      <c r="F14" s="17">
        <v>40</v>
      </c>
      <c r="G14" s="17">
        <f t="shared" si="2"/>
        <v>40</v>
      </c>
      <c r="H14" s="17">
        <v>70</v>
      </c>
      <c r="I14" s="17">
        <f t="shared" si="3"/>
        <v>69</v>
      </c>
      <c r="J14" s="17">
        <v>100</v>
      </c>
      <c r="K14" s="17">
        <f t="shared" si="4"/>
        <v>100</v>
      </c>
      <c r="L14" s="17">
        <v>100</v>
      </c>
      <c r="M14" s="17">
        <f t="shared" si="5"/>
        <v>98.8888888888889</v>
      </c>
      <c r="N14" s="17">
        <v>10</v>
      </c>
      <c r="O14" s="17">
        <v>10</v>
      </c>
      <c r="P14" s="17">
        <v>10</v>
      </c>
      <c r="Q14" s="17">
        <v>10</v>
      </c>
      <c r="R14" s="17">
        <v>10</v>
      </c>
      <c r="S14" s="17">
        <v>10</v>
      </c>
      <c r="T14" s="17">
        <v>10</v>
      </c>
      <c r="U14" s="17">
        <v>10</v>
      </c>
      <c r="V14" s="17">
        <v>10</v>
      </c>
      <c r="W14" s="17">
        <v>10</v>
      </c>
      <c r="X14" s="17">
        <v>9</v>
      </c>
      <c r="Y14" s="17">
        <f xml:space="preserve"> 30*100/AD14</f>
        <v>100</v>
      </c>
      <c r="Z14" s="17">
        <f xml:space="preserve"> 30*100/AD14</f>
        <v>100</v>
      </c>
      <c r="AA14" s="17">
        <f xml:space="preserve"> 30*100/AD14</f>
        <v>100</v>
      </c>
      <c r="AB14" s="17">
        <f xml:space="preserve"> 30*100/AD14</f>
        <v>100</v>
      </c>
      <c r="AC14" s="17">
        <f xml:space="preserve"> 29*100/AD14</f>
        <v>96.666666666666671</v>
      </c>
      <c r="AD14" s="17">
        <v>30</v>
      </c>
      <c r="AE14" s="4"/>
      <c r="AF14" s="4"/>
      <c r="AG14" s="4"/>
      <c r="AH14" s="4"/>
      <c r="AI14" s="4"/>
      <c r="AJ14" s="4"/>
      <c r="AK14" s="4"/>
      <c r="AL14" s="4"/>
      <c r="AM14" s="4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</row>
    <row r="15" spans="1:82" s="6" customFormat="1" ht="59.25" customHeight="1">
      <c r="A15" s="15">
        <v>14</v>
      </c>
      <c r="B15" s="16" t="s">
        <v>15</v>
      </c>
      <c r="C15" s="15">
        <f t="shared" si="0"/>
        <v>310</v>
      </c>
      <c r="D15" s="15">
        <f t="shared" si="1"/>
        <v>300</v>
      </c>
      <c r="E15" s="15">
        <f t="shared" si="6"/>
        <v>96.774193548387103</v>
      </c>
      <c r="F15" s="17">
        <v>40</v>
      </c>
      <c r="G15" s="17">
        <f t="shared" si="2"/>
        <v>40</v>
      </c>
      <c r="H15" s="17">
        <v>70</v>
      </c>
      <c r="I15" s="17">
        <f t="shared" si="3"/>
        <v>70</v>
      </c>
      <c r="J15" s="17">
        <v>100</v>
      </c>
      <c r="K15" s="17">
        <f t="shared" si="4"/>
        <v>100</v>
      </c>
      <c r="L15" s="17">
        <v>100</v>
      </c>
      <c r="M15" s="17">
        <f t="shared" si="5"/>
        <v>90</v>
      </c>
      <c r="N15" s="17">
        <v>10</v>
      </c>
      <c r="O15" s="17">
        <v>10</v>
      </c>
      <c r="P15" s="17">
        <v>10</v>
      </c>
      <c r="Q15" s="17">
        <v>10</v>
      </c>
      <c r="R15" s="17">
        <v>10</v>
      </c>
      <c r="S15" s="17">
        <v>10</v>
      </c>
      <c r="T15" s="17">
        <v>10</v>
      </c>
      <c r="U15" s="17">
        <v>10</v>
      </c>
      <c r="V15" s="17">
        <v>10</v>
      </c>
      <c r="W15" s="17">
        <v>10</v>
      </c>
      <c r="X15" s="17">
        <v>10</v>
      </c>
      <c r="Y15" s="17">
        <f xml:space="preserve"> 40*100/AD15</f>
        <v>100</v>
      </c>
      <c r="Z15" s="17">
        <f xml:space="preserve"> 40*100/AD15</f>
        <v>100</v>
      </c>
      <c r="AA15" s="17">
        <f xml:space="preserve"> 28*100/AD15</f>
        <v>70</v>
      </c>
      <c r="AB15" s="17">
        <f xml:space="preserve"> 40*100/AD15</f>
        <v>100</v>
      </c>
      <c r="AC15" s="17">
        <f xml:space="preserve"> 40*100/AD15</f>
        <v>100</v>
      </c>
      <c r="AD15" s="17">
        <v>40</v>
      </c>
      <c r="AE15" s="4"/>
      <c r="AF15" s="4"/>
      <c r="AG15" s="4"/>
      <c r="AH15" s="4"/>
      <c r="AI15" s="4"/>
      <c r="AJ15" s="4"/>
      <c r="AK15" s="4"/>
      <c r="AL15" s="4"/>
      <c r="AM15" s="4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</row>
    <row r="16" spans="1:82" s="6" customFormat="1" ht="150">
      <c r="A16" s="15">
        <v>15</v>
      </c>
      <c r="B16" s="16" t="s">
        <v>16</v>
      </c>
      <c r="C16" s="15">
        <f t="shared" si="0"/>
        <v>310</v>
      </c>
      <c r="D16" s="15">
        <f t="shared" si="1"/>
        <v>301.30769230769232</v>
      </c>
      <c r="E16" s="15">
        <f t="shared" si="6"/>
        <v>97.196029776674933</v>
      </c>
      <c r="F16" s="17">
        <v>40</v>
      </c>
      <c r="G16" s="17">
        <f t="shared" si="2"/>
        <v>40</v>
      </c>
      <c r="H16" s="17">
        <v>70</v>
      </c>
      <c r="I16" s="17">
        <f t="shared" si="3"/>
        <v>69</v>
      </c>
      <c r="J16" s="17">
        <v>100</v>
      </c>
      <c r="K16" s="17">
        <f t="shared" si="4"/>
        <v>100</v>
      </c>
      <c r="L16" s="17">
        <v>100</v>
      </c>
      <c r="M16" s="17">
        <f t="shared" si="5"/>
        <v>92.307692307692307</v>
      </c>
      <c r="N16" s="17">
        <v>10</v>
      </c>
      <c r="O16" s="17">
        <v>10</v>
      </c>
      <c r="P16" s="17">
        <v>10</v>
      </c>
      <c r="Q16" s="17">
        <v>10</v>
      </c>
      <c r="R16" s="17">
        <v>9</v>
      </c>
      <c r="S16" s="17">
        <v>10</v>
      </c>
      <c r="T16" s="17">
        <v>10</v>
      </c>
      <c r="U16" s="17">
        <v>10</v>
      </c>
      <c r="V16" s="17">
        <v>10</v>
      </c>
      <c r="W16" s="17">
        <v>10</v>
      </c>
      <c r="X16" s="17">
        <v>10</v>
      </c>
      <c r="Y16" s="17">
        <f xml:space="preserve"> 26*100/AD16</f>
        <v>100</v>
      </c>
      <c r="Z16" s="17">
        <f xml:space="preserve"> 26*100/AD16</f>
        <v>100</v>
      </c>
      <c r="AA16" s="17">
        <f xml:space="preserve"> 20*100/AD16</f>
        <v>76.92307692307692</v>
      </c>
      <c r="AB16" s="17">
        <f xml:space="preserve"> 26*100/AD16</f>
        <v>100</v>
      </c>
      <c r="AC16" s="17">
        <f xml:space="preserve"> 26*100/AD16</f>
        <v>100</v>
      </c>
      <c r="AD16" s="17">
        <v>26</v>
      </c>
      <c r="AE16" s="4"/>
      <c r="AF16" s="4"/>
      <c r="AG16" s="4"/>
      <c r="AH16" s="4"/>
      <c r="AI16" s="4"/>
      <c r="AJ16" s="4"/>
      <c r="AK16" s="4"/>
      <c r="AL16" s="4"/>
      <c r="AM16" s="4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</row>
    <row r="17" spans="1:82" s="6" customFormat="1" ht="36" customHeight="1">
      <c r="A17" s="15">
        <v>16</v>
      </c>
      <c r="B17" s="16" t="s">
        <v>17</v>
      </c>
      <c r="C17" s="15">
        <f t="shared" si="0"/>
        <v>310</v>
      </c>
      <c r="D17" s="15">
        <f t="shared" si="1"/>
        <v>294.88888888888891</v>
      </c>
      <c r="E17" s="15">
        <f t="shared" si="6"/>
        <v>95.125448028673844</v>
      </c>
      <c r="F17" s="17">
        <v>40</v>
      </c>
      <c r="G17" s="17">
        <f t="shared" si="2"/>
        <v>38</v>
      </c>
      <c r="H17" s="17">
        <v>70</v>
      </c>
      <c r="I17" s="17">
        <f t="shared" si="3"/>
        <v>58</v>
      </c>
      <c r="J17" s="17">
        <v>100</v>
      </c>
      <c r="K17" s="17">
        <f t="shared" si="4"/>
        <v>100</v>
      </c>
      <c r="L17" s="17">
        <v>100</v>
      </c>
      <c r="M17" s="17">
        <f t="shared" si="5"/>
        <v>98.8888888888889</v>
      </c>
      <c r="N17" s="17">
        <v>9</v>
      </c>
      <c r="O17" s="17">
        <v>10</v>
      </c>
      <c r="P17" s="17">
        <v>10</v>
      </c>
      <c r="Q17" s="17">
        <v>9</v>
      </c>
      <c r="R17" s="17">
        <v>8</v>
      </c>
      <c r="S17" s="17">
        <v>7</v>
      </c>
      <c r="T17" s="17">
        <v>9</v>
      </c>
      <c r="U17" s="17">
        <v>9</v>
      </c>
      <c r="V17" s="17">
        <v>9</v>
      </c>
      <c r="W17" s="17">
        <v>8</v>
      </c>
      <c r="X17" s="17">
        <v>8</v>
      </c>
      <c r="Y17" s="17">
        <f xml:space="preserve"> 30*100/AD17</f>
        <v>100</v>
      </c>
      <c r="Z17" s="17">
        <f>30*100/AD17</f>
        <v>100</v>
      </c>
      <c r="AA17" s="17">
        <f xml:space="preserve"> 29*100/AD17</f>
        <v>96.666666666666671</v>
      </c>
      <c r="AB17" s="17">
        <f xml:space="preserve"> 30*100/AD17</f>
        <v>100</v>
      </c>
      <c r="AC17" s="17">
        <f xml:space="preserve"> 30*100/AD17</f>
        <v>100</v>
      </c>
      <c r="AD17" s="17">
        <v>30</v>
      </c>
      <c r="AE17" s="4"/>
      <c r="AF17" s="4"/>
      <c r="AG17" s="4"/>
      <c r="AH17" s="4"/>
      <c r="AI17" s="4"/>
      <c r="AJ17" s="4"/>
      <c r="AK17" s="4"/>
      <c r="AL17" s="4"/>
      <c r="AM17" s="4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</row>
    <row r="18" spans="1:82" s="6" customFormat="1" ht="126.75" customHeight="1">
      <c r="A18" s="15">
        <v>17</v>
      </c>
      <c r="B18" s="16" t="s">
        <v>18</v>
      </c>
      <c r="C18" s="15">
        <f t="shared" si="0"/>
        <v>310</v>
      </c>
      <c r="D18" s="15">
        <f t="shared" si="1"/>
        <v>310</v>
      </c>
      <c r="E18" s="15">
        <f t="shared" si="6"/>
        <v>100</v>
      </c>
      <c r="F18" s="17">
        <v>40</v>
      </c>
      <c r="G18" s="17">
        <f t="shared" si="2"/>
        <v>40</v>
      </c>
      <c r="H18" s="17">
        <v>70</v>
      </c>
      <c r="I18" s="17">
        <f t="shared" si="3"/>
        <v>70</v>
      </c>
      <c r="J18" s="17">
        <v>100</v>
      </c>
      <c r="K18" s="17">
        <f t="shared" si="4"/>
        <v>100</v>
      </c>
      <c r="L18" s="17">
        <v>100</v>
      </c>
      <c r="M18" s="17">
        <f t="shared" si="5"/>
        <v>100</v>
      </c>
      <c r="N18" s="17">
        <v>10</v>
      </c>
      <c r="O18" s="17">
        <v>10</v>
      </c>
      <c r="P18" s="17">
        <v>10</v>
      </c>
      <c r="Q18" s="17">
        <v>10</v>
      </c>
      <c r="R18" s="17">
        <v>10</v>
      </c>
      <c r="S18" s="17">
        <v>10</v>
      </c>
      <c r="T18" s="17">
        <v>10</v>
      </c>
      <c r="U18" s="17">
        <v>10</v>
      </c>
      <c r="V18" s="17">
        <v>10</v>
      </c>
      <c r="W18" s="17">
        <v>10</v>
      </c>
      <c r="X18" s="17">
        <v>10</v>
      </c>
      <c r="Y18" s="17">
        <f xml:space="preserve"> 30*100/AD18</f>
        <v>100</v>
      </c>
      <c r="Z18" s="17">
        <f xml:space="preserve"> 30*100/AD18</f>
        <v>100</v>
      </c>
      <c r="AA18" s="17">
        <f xml:space="preserve"> 30*100/AD18</f>
        <v>100</v>
      </c>
      <c r="AB18" s="17">
        <f xml:space="preserve"> 30*100/AD18</f>
        <v>100</v>
      </c>
      <c r="AC18" s="17">
        <f xml:space="preserve"> 30*100/AD18</f>
        <v>100</v>
      </c>
      <c r="AD18" s="17">
        <v>30</v>
      </c>
      <c r="AE18" s="4"/>
      <c r="AF18" s="4"/>
      <c r="AG18" s="4"/>
      <c r="AH18" s="4"/>
      <c r="AI18" s="4"/>
      <c r="AJ18" s="4"/>
      <c r="AK18" s="4"/>
      <c r="AL18" s="4"/>
      <c r="AM18" s="4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</row>
    <row r="19" spans="1:82" s="6" customFormat="1" ht="61.5" customHeight="1">
      <c r="A19" s="15">
        <v>18</v>
      </c>
      <c r="B19" s="16" t="s">
        <v>19</v>
      </c>
      <c r="C19" s="15">
        <f t="shared" si="0"/>
        <v>310</v>
      </c>
      <c r="D19" s="15">
        <f t="shared" si="1"/>
        <v>308</v>
      </c>
      <c r="E19" s="15">
        <f t="shared" si="6"/>
        <v>99.354838709677423</v>
      </c>
      <c r="F19" s="17">
        <v>40</v>
      </c>
      <c r="G19" s="17">
        <f>N19+O19+P19+Q19</f>
        <v>40</v>
      </c>
      <c r="H19" s="17">
        <v>70</v>
      </c>
      <c r="I19" s="17">
        <f>R19+S19+T19+U19+V19+W19+X19</f>
        <v>68</v>
      </c>
      <c r="J19" s="17">
        <v>100</v>
      </c>
      <c r="K19" s="17">
        <f t="shared" si="4"/>
        <v>100</v>
      </c>
      <c r="L19" s="17">
        <v>100</v>
      </c>
      <c r="M19" s="17">
        <f t="shared" si="5"/>
        <v>100</v>
      </c>
      <c r="N19" s="17">
        <v>10</v>
      </c>
      <c r="O19" s="17">
        <v>10</v>
      </c>
      <c r="P19" s="17">
        <v>10</v>
      </c>
      <c r="Q19" s="17">
        <v>10</v>
      </c>
      <c r="R19" s="17">
        <v>8</v>
      </c>
      <c r="S19" s="17">
        <v>10</v>
      </c>
      <c r="T19" s="17">
        <v>10</v>
      </c>
      <c r="U19" s="17">
        <v>10</v>
      </c>
      <c r="V19" s="17">
        <v>10</v>
      </c>
      <c r="W19" s="17">
        <v>10</v>
      </c>
      <c r="X19" s="17">
        <v>10</v>
      </c>
      <c r="Y19" s="17">
        <f xml:space="preserve"> 35*100/AD19</f>
        <v>100</v>
      </c>
      <c r="Z19" s="17">
        <f xml:space="preserve"> 35*100/AD19</f>
        <v>100</v>
      </c>
      <c r="AA19" s="17">
        <f xml:space="preserve"> 35*100/AD19</f>
        <v>100</v>
      </c>
      <c r="AB19" s="17">
        <f xml:space="preserve"> 35*100/AD19</f>
        <v>100</v>
      </c>
      <c r="AC19" s="17">
        <f xml:space="preserve"> 35*100/AD19</f>
        <v>100</v>
      </c>
      <c r="AD19" s="17">
        <v>35</v>
      </c>
      <c r="AE19" s="4"/>
      <c r="AF19" s="4"/>
      <c r="AG19" s="4"/>
      <c r="AH19" s="4"/>
      <c r="AI19" s="4"/>
      <c r="AJ19" s="4"/>
      <c r="AK19" s="4"/>
      <c r="AL19" s="4"/>
      <c r="AM19" s="4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</row>
    <row r="20" spans="1:82" s="6" customFormat="1" ht="112.5">
      <c r="A20" s="15">
        <v>19</v>
      </c>
      <c r="B20" s="16" t="s">
        <v>20</v>
      </c>
      <c r="C20" s="15">
        <f t="shared" si="0"/>
        <v>310</v>
      </c>
      <c r="D20" s="15">
        <f t="shared" si="1"/>
        <v>309.40476190476193</v>
      </c>
      <c r="E20" s="15">
        <f t="shared" si="6"/>
        <v>99.807987711213514</v>
      </c>
      <c r="F20" s="17">
        <v>40</v>
      </c>
      <c r="G20" s="17">
        <f t="shared" si="2"/>
        <v>40</v>
      </c>
      <c r="H20" s="17">
        <v>70</v>
      </c>
      <c r="I20" s="17">
        <f t="shared" si="3"/>
        <v>70</v>
      </c>
      <c r="J20" s="17">
        <v>100</v>
      </c>
      <c r="K20" s="17">
        <f t="shared" si="4"/>
        <v>100</v>
      </c>
      <c r="L20" s="17">
        <v>100</v>
      </c>
      <c r="M20" s="17">
        <f t="shared" si="5"/>
        <v>99.404761904761912</v>
      </c>
      <c r="N20" s="17">
        <v>10</v>
      </c>
      <c r="O20" s="17">
        <v>10</v>
      </c>
      <c r="P20" s="17">
        <v>10</v>
      </c>
      <c r="Q20" s="17">
        <v>10</v>
      </c>
      <c r="R20" s="17">
        <v>10</v>
      </c>
      <c r="S20" s="17">
        <v>10</v>
      </c>
      <c r="T20" s="17">
        <v>10</v>
      </c>
      <c r="U20" s="17">
        <v>10</v>
      </c>
      <c r="V20" s="17">
        <v>10</v>
      </c>
      <c r="W20" s="17">
        <v>10</v>
      </c>
      <c r="X20" s="17">
        <v>10</v>
      </c>
      <c r="Y20" s="17">
        <f xml:space="preserve"> 56*100/AD20</f>
        <v>100</v>
      </c>
      <c r="Z20" s="17">
        <f xml:space="preserve"> 56*100/AD20</f>
        <v>100</v>
      </c>
      <c r="AA20" s="17">
        <f xml:space="preserve"> 55*100/AD20</f>
        <v>98.214285714285708</v>
      </c>
      <c r="AB20" s="17">
        <f xml:space="preserve"> 56*100/AD20</f>
        <v>100</v>
      </c>
      <c r="AC20" s="17">
        <f xml:space="preserve"> 56*100/AD20</f>
        <v>100</v>
      </c>
      <c r="AD20" s="17">
        <v>56</v>
      </c>
      <c r="AE20" s="4"/>
      <c r="AF20" s="4"/>
      <c r="AG20" s="4"/>
      <c r="AH20" s="4"/>
      <c r="AI20" s="4"/>
      <c r="AJ20" s="4"/>
      <c r="AK20" s="4"/>
      <c r="AL20" s="4"/>
      <c r="AM20" s="4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</row>
    <row r="21" spans="1:82" s="6" customFormat="1" ht="81" customHeight="1">
      <c r="A21" s="15">
        <v>20</v>
      </c>
      <c r="B21" s="16" t="s">
        <v>21</v>
      </c>
      <c r="C21" s="15">
        <f t="shared" si="0"/>
        <v>310</v>
      </c>
      <c r="D21" s="15">
        <f t="shared" si="1"/>
        <v>292.33333333333331</v>
      </c>
      <c r="E21" s="15">
        <f t="shared" si="6"/>
        <v>94.3010752688172</v>
      </c>
      <c r="F21" s="17">
        <v>40</v>
      </c>
      <c r="G21" s="17">
        <f t="shared" si="2"/>
        <v>38</v>
      </c>
      <c r="H21" s="17">
        <v>70</v>
      </c>
      <c r="I21" s="17">
        <f t="shared" si="3"/>
        <v>61</v>
      </c>
      <c r="J21" s="17">
        <v>100</v>
      </c>
      <c r="K21" s="17">
        <f t="shared" si="4"/>
        <v>100</v>
      </c>
      <c r="L21" s="17">
        <v>100</v>
      </c>
      <c r="M21" s="17">
        <f t="shared" si="5"/>
        <v>93.333333333333329</v>
      </c>
      <c r="N21" s="17">
        <v>10</v>
      </c>
      <c r="O21" s="17">
        <v>9</v>
      </c>
      <c r="P21" s="17">
        <v>10</v>
      </c>
      <c r="Q21" s="17">
        <v>9</v>
      </c>
      <c r="R21" s="17">
        <v>7</v>
      </c>
      <c r="S21" s="17">
        <v>9</v>
      </c>
      <c r="T21" s="17">
        <v>10</v>
      </c>
      <c r="U21" s="17">
        <v>10</v>
      </c>
      <c r="V21" s="17">
        <v>8</v>
      </c>
      <c r="W21" s="17">
        <v>9</v>
      </c>
      <c r="X21" s="17">
        <v>8</v>
      </c>
      <c r="Y21" s="17">
        <f xml:space="preserve"> 30*100/AD21</f>
        <v>100</v>
      </c>
      <c r="Z21" s="17">
        <f>30*100/AD21</f>
        <v>100</v>
      </c>
      <c r="AA21" s="17">
        <f xml:space="preserve"> 24*100/AD21</f>
        <v>80</v>
      </c>
      <c r="AB21" s="17">
        <f xml:space="preserve"> 30*100/AD21</f>
        <v>100</v>
      </c>
      <c r="AC21" s="17">
        <f xml:space="preserve"> 30*100/AD21</f>
        <v>100</v>
      </c>
      <c r="AD21" s="17">
        <v>30</v>
      </c>
      <c r="AE21" s="4"/>
      <c r="AF21" s="4"/>
      <c r="AG21" s="4"/>
      <c r="AH21" s="4"/>
      <c r="AI21" s="4"/>
      <c r="AJ21" s="4"/>
      <c r="AK21" s="4"/>
      <c r="AL21" s="4"/>
      <c r="AM21" s="4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</row>
    <row r="22" spans="1:82" s="6" customFormat="1" ht="73.5" customHeight="1">
      <c r="A22" s="15">
        <v>21</v>
      </c>
      <c r="B22" s="16" t="s">
        <v>79</v>
      </c>
      <c r="C22" s="15">
        <f t="shared" si="0"/>
        <v>310</v>
      </c>
      <c r="D22" s="15">
        <f t="shared" si="1"/>
        <v>279.19607843137254</v>
      </c>
      <c r="E22" s="15">
        <f t="shared" si="6"/>
        <v>90.06325110689437</v>
      </c>
      <c r="F22" s="17">
        <v>40</v>
      </c>
      <c r="G22" s="17">
        <f t="shared" si="2"/>
        <v>38</v>
      </c>
      <c r="H22" s="17">
        <v>70</v>
      </c>
      <c r="I22" s="17">
        <f t="shared" si="3"/>
        <v>51</v>
      </c>
      <c r="J22" s="17">
        <v>100</v>
      </c>
      <c r="K22" s="17">
        <f t="shared" si="4"/>
        <v>100</v>
      </c>
      <c r="L22" s="17">
        <v>100</v>
      </c>
      <c r="M22" s="17">
        <f t="shared" si="5"/>
        <v>90.196078431372555</v>
      </c>
      <c r="N22" s="17">
        <v>9</v>
      </c>
      <c r="O22" s="17">
        <v>9</v>
      </c>
      <c r="P22" s="17">
        <v>10</v>
      </c>
      <c r="Q22" s="17">
        <v>10</v>
      </c>
      <c r="R22" s="17">
        <v>5</v>
      </c>
      <c r="S22" s="17">
        <v>8</v>
      </c>
      <c r="T22" s="17">
        <v>8</v>
      </c>
      <c r="U22" s="17">
        <v>7</v>
      </c>
      <c r="V22" s="17">
        <v>8</v>
      </c>
      <c r="W22" s="17">
        <v>8</v>
      </c>
      <c r="X22" s="17">
        <v>7</v>
      </c>
      <c r="Y22" s="17">
        <f xml:space="preserve"> 17*100/AD22</f>
        <v>100</v>
      </c>
      <c r="Z22" s="17">
        <f xml:space="preserve"> 17*100/AD22</f>
        <v>100</v>
      </c>
      <c r="AA22" s="17">
        <f xml:space="preserve"> 12*100/AD22</f>
        <v>70.588235294117652</v>
      </c>
      <c r="AB22" s="17">
        <f xml:space="preserve"> 17*100/AD22</f>
        <v>100</v>
      </c>
      <c r="AC22" s="17">
        <f xml:space="preserve"> 17*100/AD22</f>
        <v>100</v>
      </c>
      <c r="AD22" s="17">
        <v>17</v>
      </c>
      <c r="AE22" s="4"/>
      <c r="AF22" s="4"/>
      <c r="AG22" s="4"/>
      <c r="AH22" s="4"/>
      <c r="AI22" s="4"/>
      <c r="AJ22" s="4"/>
      <c r="AK22" s="4"/>
      <c r="AL22" s="4"/>
      <c r="AM22" s="4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</row>
    <row r="23" spans="1:82" s="6" customFormat="1" ht="58.5" customHeight="1">
      <c r="A23" s="15">
        <v>22</v>
      </c>
      <c r="B23" s="16" t="s">
        <v>22</v>
      </c>
      <c r="C23" s="15">
        <f t="shared" si="0"/>
        <v>310</v>
      </c>
      <c r="D23" s="15">
        <f t="shared" si="1"/>
        <v>299</v>
      </c>
      <c r="E23" s="15">
        <f t="shared" si="6"/>
        <v>96.451612903225808</v>
      </c>
      <c r="F23" s="17">
        <v>40</v>
      </c>
      <c r="G23" s="17">
        <f t="shared" si="2"/>
        <v>37</v>
      </c>
      <c r="H23" s="17">
        <v>70</v>
      </c>
      <c r="I23" s="17">
        <f t="shared" si="3"/>
        <v>62</v>
      </c>
      <c r="J23" s="17">
        <v>100</v>
      </c>
      <c r="K23" s="17">
        <f t="shared" si="4"/>
        <v>100</v>
      </c>
      <c r="L23" s="17">
        <v>100</v>
      </c>
      <c r="M23" s="17">
        <f t="shared" si="5"/>
        <v>100</v>
      </c>
      <c r="N23" s="17">
        <v>9</v>
      </c>
      <c r="O23" s="17">
        <v>10</v>
      </c>
      <c r="P23" s="17">
        <v>10</v>
      </c>
      <c r="Q23" s="17">
        <v>8</v>
      </c>
      <c r="R23" s="17">
        <v>8</v>
      </c>
      <c r="S23" s="17">
        <v>9</v>
      </c>
      <c r="T23" s="17">
        <v>9</v>
      </c>
      <c r="U23" s="17">
        <v>9</v>
      </c>
      <c r="V23" s="17">
        <v>9</v>
      </c>
      <c r="W23" s="17">
        <v>10</v>
      </c>
      <c r="X23" s="17">
        <v>8</v>
      </c>
      <c r="Y23" s="17">
        <f xml:space="preserve"> 14*100/AD23</f>
        <v>100</v>
      </c>
      <c r="Z23" s="17">
        <f xml:space="preserve"> 14*100/AD23</f>
        <v>100</v>
      </c>
      <c r="AA23" s="17">
        <f xml:space="preserve"> 14*100/AD23</f>
        <v>100</v>
      </c>
      <c r="AB23" s="17">
        <f xml:space="preserve"> 14*100/AD23</f>
        <v>100</v>
      </c>
      <c r="AC23" s="17">
        <f xml:space="preserve"> 14*100/AD23</f>
        <v>100</v>
      </c>
      <c r="AD23" s="17">
        <v>14</v>
      </c>
      <c r="AE23" s="4"/>
      <c r="AF23" s="4"/>
      <c r="AG23" s="4"/>
      <c r="AH23" s="4"/>
      <c r="AI23" s="4"/>
      <c r="AJ23" s="4"/>
      <c r="AK23" s="4"/>
      <c r="AL23" s="4"/>
      <c r="AM23" s="4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</row>
    <row r="24" spans="1:82" s="6" customFormat="1" ht="67.5" customHeight="1">
      <c r="A24" s="15">
        <v>23</v>
      </c>
      <c r="B24" s="16" t="s">
        <v>23</v>
      </c>
      <c r="C24" s="15">
        <f t="shared" si="0"/>
        <v>310</v>
      </c>
      <c r="D24" s="15">
        <f t="shared" si="1"/>
        <v>295.95959595959596</v>
      </c>
      <c r="E24" s="15">
        <f t="shared" si="6"/>
        <v>95.47083740632128</v>
      </c>
      <c r="F24" s="17">
        <v>40</v>
      </c>
      <c r="G24" s="17">
        <f t="shared" si="2"/>
        <v>40</v>
      </c>
      <c r="H24" s="17">
        <v>70</v>
      </c>
      <c r="I24" s="17">
        <f t="shared" si="3"/>
        <v>60</v>
      </c>
      <c r="J24" s="17">
        <v>100</v>
      </c>
      <c r="K24" s="17">
        <f t="shared" si="4"/>
        <v>96.969696969696969</v>
      </c>
      <c r="L24" s="17">
        <v>100</v>
      </c>
      <c r="M24" s="17">
        <f t="shared" si="5"/>
        <v>98.989898989899004</v>
      </c>
      <c r="N24" s="17">
        <v>10</v>
      </c>
      <c r="O24" s="17">
        <v>10</v>
      </c>
      <c r="P24" s="17">
        <v>10</v>
      </c>
      <c r="Q24" s="17">
        <v>10</v>
      </c>
      <c r="R24" s="17">
        <v>8</v>
      </c>
      <c r="S24" s="17">
        <v>9</v>
      </c>
      <c r="T24" s="17">
        <v>9</v>
      </c>
      <c r="U24" s="17">
        <v>10</v>
      </c>
      <c r="V24" s="17">
        <v>8</v>
      </c>
      <c r="W24" s="17">
        <v>8</v>
      </c>
      <c r="X24" s="17">
        <v>8</v>
      </c>
      <c r="Y24" s="17">
        <f xml:space="preserve"> 32*100/AD24</f>
        <v>96.969696969696969</v>
      </c>
      <c r="Z24" s="17">
        <f xml:space="preserve"> 32*100/AD24</f>
        <v>96.969696969696969</v>
      </c>
      <c r="AA24" s="17">
        <f xml:space="preserve"> 32*100/AD24</f>
        <v>96.969696969696969</v>
      </c>
      <c r="AB24" s="17">
        <f xml:space="preserve"> 33*100/AD24</f>
        <v>100</v>
      </c>
      <c r="AC24" s="17">
        <f xml:space="preserve"> 33*100/AD24</f>
        <v>100</v>
      </c>
      <c r="AD24" s="17">
        <v>33</v>
      </c>
      <c r="AE24" s="4"/>
      <c r="AF24" s="4"/>
      <c r="AG24" s="4"/>
      <c r="AH24" s="4"/>
      <c r="AI24" s="4"/>
      <c r="AJ24" s="4"/>
      <c r="AK24" s="4"/>
      <c r="AL24" s="4"/>
      <c r="AM24" s="4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</row>
    <row r="25" spans="1:82" s="6" customFormat="1" ht="72" customHeight="1">
      <c r="A25" s="15">
        <v>24</v>
      </c>
      <c r="B25" s="16" t="s">
        <v>24</v>
      </c>
      <c r="C25" s="15">
        <f t="shared" si="0"/>
        <v>310</v>
      </c>
      <c r="D25" s="15">
        <f t="shared" si="1"/>
        <v>285.80459770114942</v>
      </c>
      <c r="E25" s="15">
        <f t="shared" si="6"/>
        <v>92.19503151649981</v>
      </c>
      <c r="F25" s="17">
        <v>40</v>
      </c>
      <c r="G25" s="17">
        <f t="shared" si="2"/>
        <v>40</v>
      </c>
      <c r="H25" s="17">
        <v>70</v>
      </c>
      <c r="I25" s="17">
        <f t="shared" si="3"/>
        <v>55</v>
      </c>
      <c r="J25" s="17">
        <v>100</v>
      </c>
      <c r="K25" s="17">
        <f t="shared" si="4"/>
        <v>100</v>
      </c>
      <c r="L25" s="17">
        <v>100</v>
      </c>
      <c r="M25" s="17">
        <f t="shared" si="5"/>
        <v>90.804597701149419</v>
      </c>
      <c r="N25" s="17">
        <v>10</v>
      </c>
      <c r="O25" s="17">
        <v>10</v>
      </c>
      <c r="P25" s="17">
        <v>10</v>
      </c>
      <c r="Q25" s="17">
        <v>10</v>
      </c>
      <c r="R25" s="17">
        <v>5</v>
      </c>
      <c r="S25" s="17">
        <v>10</v>
      </c>
      <c r="T25" s="17">
        <v>10</v>
      </c>
      <c r="U25" s="17">
        <v>10</v>
      </c>
      <c r="V25" s="17">
        <v>10</v>
      </c>
      <c r="W25" s="17">
        <v>10</v>
      </c>
      <c r="X25" s="17">
        <v>0</v>
      </c>
      <c r="Y25" s="17">
        <f xml:space="preserve"> 29*100/AD25</f>
        <v>100</v>
      </c>
      <c r="Z25" s="17">
        <f xml:space="preserve"> 29*100/AD25</f>
        <v>100</v>
      </c>
      <c r="AA25" s="17">
        <f xml:space="preserve"> 23*100/AD25</f>
        <v>79.310344827586206</v>
      </c>
      <c r="AB25" s="17">
        <f xml:space="preserve"> 27*100/AD25</f>
        <v>93.103448275862064</v>
      </c>
      <c r="AC25" s="17">
        <f xml:space="preserve"> 29*100/AD25</f>
        <v>100</v>
      </c>
      <c r="AD25" s="17">
        <v>29</v>
      </c>
      <c r="AE25" s="4"/>
      <c r="AF25" s="4"/>
      <c r="AG25" s="4"/>
      <c r="AH25" s="4"/>
      <c r="AI25" s="4"/>
      <c r="AJ25" s="4"/>
      <c r="AK25" s="4"/>
      <c r="AL25" s="4"/>
      <c r="AM25" s="4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</row>
    <row r="26" spans="1:82" s="6" customFormat="1" ht="38.25" customHeight="1">
      <c r="A26" s="15">
        <v>25</v>
      </c>
      <c r="B26" s="16" t="s">
        <v>25</v>
      </c>
      <c r="C26" s="15">
        <f t="shared" si="0"/>
        <v>310</v>
      </c>
      <c r="D26" s="15">
        <f t="shared" si="1"/>
        <v>295</v>
      </c>
      <c r="E26" s="15">
        <f t="shared" si="6"/>
        <v>95.161290322580641</v>
      </c>
      <c r="F26" s="17">
        <v>40</v>
      </c>
      <c r="G26" s="17">
        <f t="shared" si="2"/>
        <v>40</v>
      </c>
      <c r="H26" s="17">
        <v>70</v>
      </c>
      <c r="I26" s="17">
        <f t="shared" si="3"/>
        <v>55</v>
      </c>
      <c r="J26" s="17">
        <v>100</v>
      </c>
      <c r="K26" s="17">
        <f t="shared" si="4"/>
        <v>100</v>
      </c>
      <c r="L26" s="17">
        <v>100</v>
      </c>
      <c r="M26" s="17">
        <f t="shared" si="5"/>
        <v>100</v>
      </c>
      <c r="N26" s="17">
        <v>10</v>
      </c>
      <c r="O26" s="17">
        <v>10</v>
      </c>
      <c r="P26" s="17">
        <v>10</v>
      </c>
      <c r="Q26" s="17">
        <v>10</v>
      </c>
      <c r="R26" s="17">
        <v>5</v>
      </c>
      <c r="S26" s="17">
        <v>10</v>
      </c>
      <c r="T26" s="17">
        <v>10</v>
      </c>
      <c r="U26" s="17">
        <v>10</v>
      </c>
      <c r="V26" s="17">
        <v>10</v>
      </c>
      <c r="W26" s="17">
        <v>10</v>
      </c>
      <c r="X26" s="17">
        <v>0</v>
      </c>
      <c r="Y26" s="17">
        <f xml:space="preserve"> 30*100/AD26</f>
        <v>100</v>
      </c>
      <c r="Z26" s="17">
        <f xml:space="preserve"> 30*100/AD26</f>
        <v>100</v>
      </c>
      <c r="AA26" s="17">
        <f xml:space="preserve"> 30*100/AD26</f>
        <v>100</v>
      </c>
      <c r="AB26" s="17">
        <f xml:space="preserve"> 30*100/AD26</f>
        <v>100</v>
      </c>
      <c r="AC26" s="17">
        <f xml:space="preserve"> 30*100/AD26</f>
        <v>100</v>
      </c>
      <c r="AD26" s="17">
        <v>30</v>
      </c>
      <c r="AE26" s="4"/>
      <c r="AF26" s="4"/>
      <c r="AG26" s="4"/>
      <c r="AH26" s="4"/>
      <c r="AI26" s="4"/>
      <c r="AJ26" s="4"/>
      <c r="AK26" s="4"/>
      <c r="AL26" s="4"/>
      <c r="AM26" s="4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</row>
    <row r="27" spans="1:82" s="6" customFormat="1" ht="36.75" customHeight="1">
      <c r="A27" s="15">
        <v>26</v>
      </c>
      <c r="B27" s="16" t="s">
        <v>26</v>
      </c>
      <c r="C27" s="15">
        <f t="shared" si="0"/>
        <v>310</v>
      </c>
      <c r="D27" s="15">
        <f t="shared" si="1"/>
        <v>308</v>
      </c>
      <c r="E27" s="15">
        <f t="shared" si="6"/>
        <v>99.354838709677423</v>
      </c>
      <c r="F27" s="17">
        <v>40</v>
      </c>
      <c r="G27" s="17">
        <f t="shared" si="2"/>
        <v>40</v>
      </c>
      <c r="H27" s="17">
        <v>70</v>
      </c>
      <c r="I27" s="17">
        <f t="shared" si="3"/>
        <v>68</v>
      </c>
      <c r="J27" s="17">
        <v>100</v>
      </c>
      <c r="K27" s="17">
        <f t="shared" si="4"/>
        <v>100</v>
      </c>
      <c r="L27" s="17">
        <v>100</v>
      </c>
      <c r="M27" s="17">
        <f t="shared" si="5"/>
        <v>100</v>
      </c>
      <c r="N27" s="17">
        <v>10</v>
      </c>
      <c r="O27" s="17">
        <v>10</v>
      </c>
      <c r="P27" s="17">
        <v>10</v>
      </c>
      <c r="Q27" s="17">
        <v>10</v>
      </c>
      <c r="R27" s="17">
        <v>10</v>
      </c>
      <c r="S27" s="17">
        <v>10</v>
      </c>
      <c r="T27" s="17">
        <v>10</v>
      </c>
      <c r="U27" s="17">
        <v>10</v>
      </c>
      <c r="V27" s="17">
        <v>8</v>
      </c>
      <c r="W27" s="17">
        <v>10</v>
      </c>
      <c r="X27" s="17">
        <v>10</v>
      </c>
      <c r="Y27" s="17">
        <f xml:space="preserve"> 30*100/AD27</f>
        <v>100</v>
      </c>
      <c r="Z27" s="17">
        <f xml:space="preserve"> 30*100/AD27</f>
        <v>100</v>
      </c>
      <c r="AA27" s="17">
        <f xml:space="preserve"> 30*100/AD27</f>
        <v>100</v>
      </c>
      <c r="AB27" s="17">
        <f xml:space="preserve"> 30*100/AD27</f>
        <v>100</v>
      </c>
      <c r="AC27" s="17">
        <f xml:space="preserve"> 30*100/AD27</f>
        <v>100</v>
      </c>
      <c r="AD27" s="17">
        <v>30</v>
      </c>
      <c r="AE27" s="4"/>
      <c r="AF27" s="4"/>
      <c r="AG27" s="4"/>
      <c r="AH27" s="4"/>
      <c r="AI27" s="4"/>
      <c r="AJ27" s="4"/>
      <c r="AK27" s="4"/>
      <c r="AL27" s="4"/>
      <c r="AM27" s="4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</row>
    <row r="28" spans="1:82" s="6" customFormat="1" ht="45" customHeight="1">
      <c r="A28" s="15">
        <v>27</v>
      </c>
      <c r="B28" s="16" t="s">
        <v>31</v>
      </c>
      <c r="C28" s="15">
        <f t="shared" si="0"/>
        <v>310</v>
      </c>
      <c r="D28" s="15">
        <f t="shared" si="1"/>
        <v>310</v>
      </c>
      <c r="E28" s="15">
        <f t="shared" si="6"/>
        <v>100</v>
      </c>
      <c r="F28" s="17">
        <v>40</v>
      </c>
      <c r="G28" s="17">
        <f t="shared" si="2"/>
        <v>40</v>
      </c>
      <c r="H28" s="17">
        <v>70</v>
      </c>
      <c r="I28" s="17">
        <f t="shared" si="3"/>
        <v>70</v>
      </c>
      <c r="J28" s="17">
        <v>100</v>
      </c>
      <c r="K28" s="17">
        <f t="shared" si="4"/>
        <v>100</v>
      </c>
      <c r="L28" s="17">
        <v>100</v>
      </c>
      <c r="M28" s="17">
        <f t="shared" si="5"/>
        <v>100</v>
      </c>
      <c r="N28" s="17">
        <v>10</v>
      </c>
      <c r="O28" s="17">
        <v>10</v>
      </c>
      <c r="P28" s="17">
        <v>10</v>
      </c>
      <c r="Q28" s="17">
        <v>10</v>
      </c>
      <c r="R28" s="17">
        <v>10</v>
      </c>
      <c r="S28" s="17">
        <v>10</v>
      </c>
      <c r="T28" s="17">
        <v>10</v>
      </c>
      <c r="U28" s="17">
        <v>10</v>
      </c>
      <c r="V28" s="17">
        <v>10</v>
      </c>
      <c r="W28" s="17">
        <v>10</v>
      </c>
      <c r="X28" s="17">
        <v>10</v>
      </c>
      <c r="Y28" s="17">
        <f xml:space="preserve"> 30*100/AD28</f>
        <v>100</v>
      </c>
      <c r="Z28" s="17">
        <f xml:space="preserve"> 30*100/AD28</f>
        <v>100</v>
      </c>
      <c r="AA28" s="17">
        <f xml:space="preserve"> 30*100/AD28</f>
        <v>100</v>
      </c>
      <c r="AB28" s="17">
        <f xml:space="preserve"> 30*100/AD28</f>
        <v>100</v>
      </c>
      <c r="AC28" s="17">
        <f xml:space="preserve"> 30*100/AD28</f>
        <v>100</v>
      </c>
      <c r="AD28" s="17">
        <v>30</v>
      </c>
      <c r="AE28" s="4"/>
      <c r="AF28" s="4"/>
      <c r="AG28" s="4"/>
      <c r="AH28" s="4"/>
      <c r="AI28" s="4"/>
      <c r="AJ28" s="4"/>
      <c r="AK28" s="4"/>
      <c r="AL28" s="4"/>
      <c r="AM28" s="4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</row>
    <row r="29" spans="1:82" s="6" customFormat="1" ht="116.25" customHeight="1">
      <c r="A29" s="15">
        <v>28</v>
      </c>
      <c r="B29" s="16" t="s">
        <v>27</v>
      </c>
      <c r="C29" s="15">
        <f t="shared" si="0"/>
        <v>310</v>
      </c>
      <c r="D29" s="15">
        <f t="shared" si="1"/>
        <v>285.83333333333331</v>
      </c>
      <c r="E29" s="15">
        <f t="shared" si="6"/>
        <v>92.204301075268816</v>
      </c>
      <c r="F29" s="17">
        <v>40</v>
      </c>
      <c r="G29" s="17">
        <f t="shared" si="2"/>
        <v>38</v>
      </c>
      <c r="H29" s="17">
        <v>70</v>
      </c>
      <c r="I29" s="17">
        <f t="shared" si="3"/>
        <v>57</v>
      </c>
      <c r="J29" s="17">
        <v>100</v>
      </c>
      <c r="K29" s="17">
        <f t="shared" si="4"/>
        <v>97.5</v>
      </c>
      <c r="L29" s="17">
        <v>100</v>
      </c>
      <c r="M29" s="17">
        <f t="shared" si="5"/>
        <v>93.333333333333329</v>
      </c>
      <c r="N29" s="17">
        <v>8</v>
      </c>
      <c r="O29" s="17">
        <v>10</v>
      </c>
      <c r="P29" s="17">
        <v>10</v>
      </c>
      <c r="Q29" s="17">
        <v>10</v>
      </c>
      <c r="R29" s="17">
        <v>7</v>
      </c>
      <c r="S29" s="17">
        <v>8</v>
      </c>
      <c r="T29" s="17">
        <v>8</v>
      </c>
      <c r="U29" s="17">
        <v>8</v>
      </c>
      <c r="V29" s="17">
        <v>9</v>
      </c>
      <c r="W29" s="17">
        <v>10</v>
      </c>
      <c r="X29" s="17">
        <v>7</v>
      </c>
      <c r="Y29" s="17">
        <f xml:space="preserve"> 20*100/AD29</f>
        <v>100</v>
      </c>
      <c r="Z29" s="17">
        <f xml:space="preserve"> 19*100/AD29</f>
        <v>95</v>
      </c>
      <c r="AA29" s="17">
        <f xml:space="preserve"> 16*100/AD29</f>
        <v>80</v>
      </c>
      <c r="AB29" s="17">
        <f xml:space="preserve"> 20*100/AD29</f>
        <v>100</v>
      </c>
      <c r="AC29" s="17">
        <f xml:space="preserve"> 20*100/AD29</f>
        <v>100</v>
      </c>
      <c r="AD29" s="17">
        <v>20</v>
      </c>
      <c r="AE29" s="4"/>
      <c r="AF29" s="4"/>
      <c r="AG29" s="4"/>
      <c r="AH29" s="4"/>
      <c r="AI29" s="4"/>
      <c r="AJ29" s="4"/>
      <c r="AK29" s="4"/>
      <c r="AL29" s="4"/>
      <c r="AM29" s="4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</row>
    <row r="30" spans="1:82" s="6" customFormat="1" ht="95.25" customHeight="1">
      <c r="A30" s="15">
        <v>29</v>
      </c>
      <c r="B30" s="16" t="s">
        <v>28</v>
      </c>
      <c r="C30" s="15">
        <f t="shared" si="0"/>
        <v>310</v>
      </c>
      <c r="D30" s="15">
        <f t="shared" si="1"/>
        <v>294.17948717948718</v>
      </c>
      <c r="E30" s="15">
        <f t="shared" si="6"/>
        <v>94.89660876757651</v>
      </c>
      <c r="F30" s="17">
        <v>40</v>
      </c>
      <c r="G30" s="17">
        <f t="shared" si="2"/>
        <v>40</v>
      </c>
      <c r="H30" s="17">
        <v>70</v>
      </c>
      <c r="I30" s="17">
        <f t="shared" si="3"/>
        <v>67</v>
      </c>
      <c r="J30" s="17">
        <v>100</v>
      </c>
      <c r="K30" s="17">
        <f t="shared" si="4"/>
        <v>100</v>
      </c>
      <c r="L30" s="17">
        <v>100</v>
      </c>
      <c r="M30" s="17">
        <f t="shared" si="5"/>
        <v>87.179487179487182</v>
      </c>
      <c r="N30" s="17">
        <v>10</v>
      </c>
      <c r="O30" s="17">
        <v>10</v>
      </c>
      <c r="P30" s="17">
        <v>10</v>
      </c>
      <c r="Q30" s="17">
        <v>10</v>
      </c>
      <c r="R30" s="17">
        <v>10</v>
      </c>
      <c r="S30" s="17">
        <v>10</v>
      </c>
      <c r="T30" s="17">
        <v>10</v>
      </c>
      <c r="U30" s="17">
        <v>10</v>
      </c>
      <c r="V30" s="17">
        <v>10</v>
      </c>
      <c r="W30" s="17">
        <v>10</v>
      </c>
      <c r="X30" s="17">
        <v>7</v>
      </c>
      <c r="Y30" s="17">
        <f xml:space="preserve"> 13*100/AD30</f>
        <v>100</v>
      </c>
      <c r="Z30" s="17">
        <f xml:space="preserve"> 13*100/AD30</f>
        <v>100</v>
      </c>
      <c r="AA30" s="17">
        <f xml:space="preserve"> 9*100/AD30</f>
        <v>69.230769230769226</v>
      </c>
      <c r="AB30" s="17">
        <f xml:space="preserve"> 13*100/AD30</f>
        <v>100</v>
      </c>
      <c r="AC30" s="17">
        <f xml:space="preserve"> 12*100/AD30</f>
        <v>92.307692307692307</v>
      </c>
      <c r="AD30" s="17">
        <v>13</v>
      </c>
      <c r="AE30" s="4"/>
      <c r="AF30" s="4"/>
      <c r="AG30" s="4"/>
      <c r="AH30" s="4"/>
      <c r="AI30" s="4"/>
      <c r="AJ30" s="4"/>
      <c r="AK30" s="4"/>
      <c r="AL30" s="4"/>
      <c r="AM30" s="4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</row>
    <row r="31" spans="1:82" s="6" customFormat="1" ht="83.25" customHeight="1">
      <c r="A31" s="15">
        <v>30</v>
      </c>
      <c r="B31" s="16" t="s">
        <v>29</v>
      </c>
      <c r="C31" s="15">
        <f t="shared" si="0"/>
        <v>310</v>
      </c>
      <c r="D31" s="15">
        <f t="shared" si="1"/>
        <v>289.67816091954023</v>
      </c>
      <c r="E31" s="15">
        <f t="shared" si="6"/>
        <v>93.444568038561371</v>
      </c>
      <c r="F31" s="17">
        <v>40</v>
      </c>
      <c r="G31" s="17">
        <f t="shared" si="2"/>
        <v>38</v>
      </c>
      <c r="H31" s="17">
        <v>70</v>
      </c>
      <c r="I31" s="17">
        <f t="shared" si="3"/>
        <v>58</v>
      </c>
      <c r="J31" s="17">
        <v>100</v>
      </c>
      <c r="K31" s="17">
        <f t="shared" si="4"/>
        <v>98.275862068965523</v>
      </c>
      <c r="L31" s="17">
        <v>100</v>
      </c>
      <c r="M31" s="17">
        <f t="shared" si="5"/>
        <v>95.402298850574709</v>
      </c>
      <c r="N31" s="17">
        <v>10</v>
      </c>
      <c r="O31" s="17">
        <v>10</v>
      </c>
      <c r="P31" s="17">
        <v>8</v>
      </c>
      <c r="Q31" s="17">
        <v>10</v>
      </c>
      <c r="R31" s="17">
        <v>8</v>
      </c>
      <c r="S31" s="17">
        <v>8</v>
      </c>
      <c r="T31" s="17">
        <v>10</v>
      </c>
      <c r="U31" s="17">
        <v>8</v>
      </c>
      <c r="V31" s="17">
        <v>6</v>
      </c>
      <c r="W31" s="17">
        <v>10</v>
      </c>
      <c r="X31" s="17">
        <v>8</v>
      </c>
      <c r="Y31" s="17">
        <f xml:space="preserve"> 28*100/AD31</f>
        <v>96.551724137931032</v>
      </c>
      <c r="Z31" s="17">
        <f xml:space="preserve"> 29*100/AD31</f>
        <v>100</v>
      </c>
      <c r="AA31" s="17">
        <f xml:space="preserve"> 25*100/AD31</f>
        <v>86.206896551724142</v>
      </c>
      <c r="AB31" s="17">
        <f xml:space="preserve"> 29*100/AD31</f>
        <v>100</v>
      </c>
      <c r="AC31" s="17">
        <f xml:space="preserve"> 29*100/AD31</f>
        <v>100</v>
      </c>
      <c r="AD31" s="17">
        <v>29</v>
      </c>
      <c r="AE31" s="4"/>
      <c r="AF31" s="4"/>
      <c r="AG31" s="4"/>
      <c r="AH31" s="4"/>
      <c r="AI31" s="4"/>
      <c r="AJ31" s="4"/>
      <c r="AK31" s="4"/>
      <c r="AL31" s="4"/>
      <c r="AM31" s="4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</row>
    <row r="32" spans="1:82" s="6" customFormat="1" ht="27" customHeight="1">
      <c r="A32" s="15">
        <v>31</v>
      </c>
      <c r="B32" s="19" t="s">
        <v>32</v>
      </c>
      <c r="C32" s="15">
        <f t="shared" si="0"/>
        <v>310</v>
      </c>
      <c r="D32" s="15">
        <f t="shared" si="1"/>
        <v>306.96969696969694</v>
      </c>
      <c r="E32" s="15">
        <f t="shared" si="6"/>
        <v>99.022482893450615</v>
      </c>
      <c r="F32" s="17">
        <v>40</v>
      </c>
      <c r="G32" s="17">
        <f t="shared" si="2"/>
        <v>40</v>
      </c>
      <c r="H32" s="17">
        <v>70</v>
      </c>
      <c r="I32" s="17">
        <f t="shared" si="3"/>
        <v>70</v>
      </c>
      <c r="J32" s="17">
        <v>100</v>
      </c>
      <c r="K32" s="17">
        <f t="shared" si="4"/>
        <v>100</v>
      </c>
      <c r="L32" s="17">
        <v>100</v>
      </c>
      <c r="M32" s="17">
        <f t="shared" si="5"/>
        <v>96.969696969696955</v>
      </c>
      <c r="N32" s="17">
        <v>10</v>
      </c>
      <c r="O32" s="17">
        <v>10</v>
      </c>
      <c r="P32" s="17">
        <v>10</v>
      </c>
      <c r="Q32" s="17">
        <v>10</v>
      </c>
      <c r="R32" s="17">
        <v>10</v>
      </c>
      <c r="S32" s="17">
        <v>10</v>
      </c>
      <c r="T32" s="17">
        <v>10</v>
      </c>
      <c r="U32" s="17">
        <v>10</v>
      </c>
      <c r="V32" s="17">
        <v>10</v>
      </c>
      <c r="W32" s="17">
        <v>10</v>
      </c>
      <c r="X32" s="17">
        <v>10</v>
      </c>
      <c r="Y32" s="17">
        <f xml:space="preserve"> 22*100/AD32</f>
        <v>100</v>
      </c>
      <c r="Z32" s="17">
        <f xml:space="preserve"> 22*100/AD32</f>
        <v>100</v>
      </c>
      <c r="AA32" s="17">
        <f xml:space="preserve"> 21*100/AD32</f>
        <v>95.454545454545453</v>
      </c>
      <c r="AB32" s="17">
        <f xml:space="preserve"> 22*100/AD32</f>
        <v>100</v>
      </c>
      <c r="AC32" s="17">
        <f xml:space="preserve"> 21*100/AD32</f>
        <v>95.454545454545453</v>
      </c>
      <c r="AD32" s="17">
        <v>22</v>
      </c>
      <c r="AE32" s="4"/>
      <c r="AF32" s="4"/>
      <c r="AG32" s="4"/>
      <c r="AH32" s="4"/>
      <c r="AI32" s="4"/>
      <c r="AJ32" s="4"/>
      <c r="AK32" s="4"/>
      <c r="AL32" s="4"/>
      <c r="AM32" s="4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</row>
    <row r="33" spans="1:82" s="6" customFormat="1" ht="104.25" customHeight="1">
      <c r="A33" s="15">
        <v>32</v>
      </c>
      <c r="B33" s="19" t="s">
        <v>33</v>
      </c>
      <c r="C33" s="15">
        <f t="shared" si="0"/>
        <v>310</v>
      </c>
      <c r="D33" s="15">
        <f t="shared" si="1"/>
        <v>310</v>
      </c>
      <c r="E33" s="15">
        <f t="shared" si="6"/>
        <v>100</v>
      </c>
      <c r="F33" s="17">
        <v>40</v>
      </c>
      <c r="G33" s="17">
        <f t="shared" si="2"/>
        <v>40</v>
      </c>
      <c r="H33" s="17">
        <v>70</v>
      </c>
      <c r="I33" s="17">
        <f t="shared" si="3"/>
        <v>70</v>
      </c>
      <c r="J33" s="17">
        <v>100</v>
      </c>
      <c r="K33" s="17">
        <f t="shared" si="4"/>
        <v>100</v>
      </c>
      <c r="L33" s="17">
        <v>100</v>
      </c>
      <c r="M33" s="17">
        <f t="shared" si="5"/>
        <v>100</v>
      </c>
      <c r="N33" s="17">
        <v>10</v>
      </c>
      <c r="O33" s="17">
        <v>10</v>
      </c>
      <c r="P33" s="17">
        <v>10</v>
      </c>
      <c r="Q33" s="17">
        <v>10</v>
      </c>
      <c r="R33" s="17">
        <v>10</v>
      </c>
      <c r="S33" s="17">
        <v>10</v>
      </c>
      <c r="T33" s="17">
        <v>10</v>
      </c>
      <c r="U33" s="17">
        <v>10</v>
      </c>
      <c r="V33" s="17">
        <v>10</v>
      </c>
      <c r="W33" s="17">
        <v>10</v>
      </c>
      <c r="X33" s="17">
        <v>10</v>
      </c>
      <c r="Y33" s="17">
        <f xml:space="preserve"> 21*100/AD33</f>
        <v>100</v>
      </c>
      <c r="Z33" s="17">
        <f xml:space="preserve"> 21*100/AD33</f>
        <v>100</v>
      </c>
      <c r="AA33" s="17">
        <f xml:space="preserve"> 21*100/AD33</f>
        <v>100</v>
      </c>
      <c r="AB33" s="17">
        <f xml:space="preserve"> 21*100/AD33</f>
        <v>100</v>
      </c>
      <c r="AC33" s="17">
        <f xml:space="preserve"> 21*100/AD33</f>
        <v>100</v>
      </c>
      <c r="AD33" s="17">
        <v>21</v>
      </c>
      <c r="AE33" s="4"/>
      <c r="AF33" s="4"/>
      <c r="AG33" s="4"/>
      <c r="AH33" s="4"/>
      <c r="AI33" s="4"/>
      <c r="AJ33" s="4"/>
      <c r="AK33" s="4"/>
      <c r="AL33" s="4"/>
      <c r="AM33" s="4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</row>
    <row r="34" spans="1:82" s="6" customFormat="1" ht="25.5" customHeight="1">
      <c r="A34" s="15">
        <v>33</v>
      </c>
      <c r="B34" s="19" t="s">
        <v>34</v>
      </c>
      <c r="C34" s="15">
        <f t="shared" ref="C34:C61" si="7">F34+H34+J34+L34</f>
        <v>310</v>
      </c>
      <c r="D34" s="15">
        <f t="shared" ref="D34:D61" si="8">G34+I34+K34+M34</f>
        <v>310</v>
      </c>
      <c r="E34" s="15">
        <f t="shared" si="6"/>
        <v>100</v>
      </c>
      <c r="F34" s="17">
        <v>40</v>
      </c>
      <c r="G34" s="17">
        <f t="shared" si="2"/>
        <v>40</v>
      </c>
      <c r="H34" s="17">
        <v>70</v>
      </c>
      <c r="I34" s="17">
        <f t="shared" si="3"/>
        <v>70</v>
      </c>
      <c r="J34" s="17">
        <v>100</v>
      </c>
      <c r="K34" s="17">
        <f t="shared" si="4"/>
        <v>100</v>
      </c>
      <c r="L34" s="17">
        <v>100</v>
      </c>
      <c r="M34" s="17">
        <f t="shared" si="5"/>
        <v>100</v>
      </c>
      <c r="N34" s="17">
        <v>10</v>
      </c>
      <c r="O34" s="17">
        <v>10</v>
      </c>
      <c r="P34" s="17">
        <v>10</v>
      </c>
      <c r="Q34" s="17">
        <v>10</v>
      </c>
      <c r="R34" s="17">
        <v>10</v>
      </c>
      <c r="S34" s="17">
        <v>10</v>
      </c>
      <c r="T34" s="17">
        <v>10</v>
      </c>
      <c r="U34" s="17">
        <v>10</v>
      </c>
      <c r="V34" s="17">
        <v>10</v>
      </c>
      <c r="W34" s="17">
        <v>10</v>
      </c>
      <c r="X34" s="17">
        <v>10</v>
      </c>
      <c r="Y34" s="17">
        <f xml:space="preserve"> 25*100/AD34</f>
        <v>100</v>
      </c>
      <c r="Z34" s="17">
        <f xml:space="preserve"> 25*100/AD34</f>
        <v>100</v>
      </c>
      <c r="AA34" s="17">
        <f xml:space="preserve"> 25*100/AD34</f>
        <v>100</v>
      </c>
      <c r="AB34" s="17">
        <f xml:space="preserve"> 25*100/AD34</f>
        <v>100</v>
      </c>
      <c r="AC34" s="17">
        <f xml:space="preserve"> 25*100/AD34</f>
        <v>100</v>
      </c>
      <c r="AD34" s="17">
        <v>25</v>
      </c>
      <c r="AE34" s="4"/>
      <c r="AF34" s="4"/>
      <c r="AG34" s="4"/>
      <c r="AH34" s="4"/>
      <c r="AI34" s="4"/>
      <c r="AJ34" s="4"/>
      <c r="AK34" s="4"/>
      <c r="AL34" s="4"/>
      <c r="AM34" s="4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</row>
    <row r="35" spans="1:82" s="6" customFormat="1" ht="26.25" customHeight="1">
      <c r="A35" s="15">
        <v>34</v>
      </c>
      <c r="B35" s="19" t="s">
        <v>35</v>
      </c>
      <c r="C35" s="15">
        <f t="shared" si="7"/>
        <v>310</v>
      </c>
      <c r="D35" s="15">
        <f t="shared" si="8"/>
        <v>310</v>
      </c>
      <c r="E35" s="15">
        <f t="shared" si="6"/>
        <v>100</v>
      </c>
      <c r="F35" s="17">
        <v>40</v>
      </c>
      <c r="G35" s="17">
        <f t="shared" si="2"/>
        <v>40</v>
      </c>
      <c r="H35" s="17">
        <v>70</v>
      </c>
      <c r="I35" s="17">
        <f t="shared" si="3"/>
        <v>70</v>
      </c>
      <c r="J35" s="17">
        <v>100</v>
      </c>
      <c r="K35" s="17">
        <f t="shared" si="4"/>
        <v>100</v>
      </c>
      <c r="L35" s="17">
        <v>100</v>
      </c>
      <c r="M35" s="17">
        <f t="shared" si="5"/>
        <v>100</v>
      </c>
      <c r="N35" s="17">
        <v>10</v>
      </c>
      <c r="O35" s="17">
        <v>10</v>
      </c>
      <c r="P35" s="17">
        <v>10</v>
      </c>
      <c r="Q35" s="17">
        <v>10</v>
      </c>
      <c r="R35" s="17">
        <v>10</v>
      </c>
      <c r="S35" s="17">
        <v>10</v>
      </c>
      <c r="T35" s="17">
        <v>10</v>
      </c>
      <c r="U35" s="17">
        <v>10</v>
      </c>
      <c r="V35" s="17">
        <v>10</v>
      </c>
      <c r="W35" s="17">
        <v>10</v>
      </c>
      <c r="X35" s="17">
        <v>10</v>
      </c>
      <c r="Y35" s="17">
        <f xml:space="preserve"> 21*100/AD35</f>
        <v>100</v>
      </c>
      <c r="Z35" s="17">
        <f xml:space="preserve"> 21*100/AD35</f>
        <v>100</v>
      </c>
      <c r="AA35" s="17">
        <f xml:space="preserve"> 21*100/AD35</f>
        <v>100</v>
      </c>
      <c r="AB35" s="17">
        <f xml:space="preserve"> 21*100/AD35</f>
        <v>100</v>
      </c>
      <c r="AC35" s="17">
        <f xml:space="preserve"> 21*100/AD35</f>
        <v>100</v>
      </c>
      <c r="AD35" s="17">
        <v>21</v>
      </c>
      <c r="AE35" s="4"/>
      <c r="AF35" s="4"/>
      <c r="AG35" s="4"/>
      <c r="AH35" s="4"/>
      <c r="AI35" s="4"/>
      <c r="AJ35" s="4"/>
      <c r="AK35" s="4"/>
      <c r="AL35" s="4"/>
      <c r="AM35" s="4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</row>
    <row r="36" spans="1:82" s="6" customFormat="1" ht="36.75" hidden="1" customHeight="1">
      <c r="A36" s="15">
        <v>35</v>
      </c>
      <c r="B36" s="19" t="s">
        <v>80</v>
      </c>
      <c r="C36" s="15">
        <f t="shared" si="7"/>
        <v>310</v>
      </c>
      <c r="D36" s="15">
        <f t="shared" si="8"/>
        <v>308.09523809523807</v>
      </c>
      <c r="E36" s="15">
        <f t="shared" si="6"/>
        <v>99.385560675883255</v>
      </c>
      <c r="F36" s="17">
        <v>40</v>
      </c>
      <c r="G36" s="17">
        <f t="shared" si="2"/>
        <v>40</v>
      </c>
      <c r="H36" s="17">
        <v>70</v>
      </c>
      <c r="I36" s="17">
        <f t="shared" si="3"/>
        <v>70</v>
      </c>
      <c r="J36" s="17">
        <v>100</v>
      </c>
      <c r="K36" s="17">
        <f t="shared" si="4"/>
        <v>100</v>
      </c>
      <c r="L36" s="17">
        <v>100</v>
      </c>
      <c r="M36" s="17">
        <f t="shared" si="5"/>
        <v>98.095238095238088</v>
      </c>
      <c r="N36" s="17">
        <v>10</v>
      </c>
      <c r="O36" s="17">
        <v>10</v>
      </c>
      <c r="P36" s="17">
        <v>10</v>
      </c>
      <c r="Q36" s="17">
        <v>10</v>
      </c>
      <c r="R36" s="17">
        <v>10</v>
      </c>
      <c r="S36" s="17">
        <v>10</v>
      </c>
      <c r="T36" s="17">
        <v>10</v>
      </c>
      <c r="U36" s="17">
        <v>10</v>
      </c>
      <c r="V36" s="17">
        <v>10</v>
      </c>
      <c r="W36" s="17">
        <v>10</v>
      </c>
      <c r="X36" s="17">
        <v>10</v>
      </c>
      <c r="Y36" s="17">
        <f xml:space="preserve"> 35*100/AD36</f>
        <v>100</v>
      </c>
      <c r="Z36" s="17">
        <f xml:space="preserve"> 35*100/AD36</f>
        <v>100</v>
      </c>
      <c r="AA36" s="17">
        <f xml:space="preserve"> 33*100/AD36</f>
        <v>94.285714285714292</v>
      </c>
      <c r="AB36" s="17">
        <f xml:space="preserve"> 35*100/AD36</f>
        <v>100</v>
      </c>
      <c r="AC36" s="17">
        <f xml:space="preserve"> 35*100/AD36</f>
        <v>100</v>
      </c>
      <c r="AD36" s="17">
        <v>35</v>
      </c>
      <c r="AE36" s="4"/>
      <c r="AF36" s="4"/>
      <c r="AG36" s="4"/>
      <c r="AH36" s="4"/>
      <c r="AI36" s="4"/>
      <c r="AJ36" s="4"/>
      <c r="AK36" s="4"/>
      <c r="AL36" s="4"/>
      <c r="AM36" s="4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</row>
    <row r="37" spans="1:82" s="6" customFormat="1" ht="27" hidden="1" customHeight="1">
      <c r="A37" s="15">
        <v>36</v>
      </c>
      <c r="B37" s="19" t="s">
        <v>36</v>
      </c>
      <c r="C37" s="15">
        <f t="shared" si="7"/>
        <v>310</v>
      </c>
      <c r="D37" s="15">
        <f t="shared" si="8"/>
        <v>310</v>
      </c>
      <c r="E37" s="15">
        <f t="shared" si="6"/>
        <v>100</v>
      </c>
      <c r="F37" s="17">
        <v>40</v>
      </c>
      <c r="G37" s="17">
        <f t="shared" si="2"/>
        <v>40</v>
      </c>
      <c r="H37" s="17">
        <v>70</v>
      </c>
      <c r="I37" s="17">
        <f t="shared" si="3"/>
        <v>70</v>
      </c>
      <c r="J37" s="17">
        <v>100</v>
      </c>
      <c r="K37" s="17">
        <f t="shared" si="4"/>
        <v>100</v>
      </c>
      <c r="L37" s="17">
        <v>100</v>
      </c>
      <c r="M37" s="17">
        <f t="shared" si="5"/>
        <v>100</v>
      </c>
      <c r="N37" s="17">
        <v>10</v>
      </c>
      <c r="O37" s="17">
        <v>10</v>
      </c>
      <c r="P37" s="17">
        <v>10</v>
      </c>
      <c r="Q37" s="17">
        <v>10</v>
      </c>
      <c r="R37" s="17">
        <v>10</v>
      </c>
      <c r="S37" s="17">
        <v>10</v>
      </c>
      <c r="T37" s="17">
        <v>10</v>
      </c>
      <c r="U37" s="17">
        <v>10</v>
      </c>
      <c r="V37" s="17">
        <v>10</v>
      </c>
      <c r="W37" s="17">
        <v>10</v>
      </c>
      <c r="X37" s="17">
        <v>10</v>
      </c>
      <c r="Y37" s="17">
        <f xml:space="preserve"> 20*100/AD37</f>
        <v>100</v>
      </c>
      <c r="Z37" s="17">
        <f xml:space="preserve"> 20*100/AD37</f>
        <v>100</v>
      </c>
      <c r="AA37" s="17">
        <f xml:space="preserve"> 20*100/AD37</f>
        <v>100</v>
      </c>
      <c r="AB37" s="17">
        <f xml:space="preserve"> 20*100/AD37</f>
        <v>100</v>
      </c>
      <c r="AC37" s="17">
        <f xml:space="preserve"> 20*100/AD37</f>
        <v>100</v>
      </c>
      <c r="AD37" s="17">
        <v>20</v>
      </c>
      <c r="AE37" s="4"/>
      <c r="AF37" s="4"/>
      <c r="AG37" s="4"/>
      <c r="AH37" s="4"/>
      <c r="AI37" s="4"/>
      <c r="AJ37" s="4"/>
      <c r="AK37" s="4"/>
      <c r="AL37" s="4"/>
      <c r="AM37" s="4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</row>
    <row r="38" spans="1:82" s="6" customFormat="1" ht="93.75" customHeight="1">
      <c r="A38" s="15">
        <v>37</v>
      </c>
      <c r="B38" s="19" t="s">
        <v>37</v>
      </c>
      <c r="C38" s="15">
        <f t="shared" si="7"/>
        <v>310</v>
      </c>
      <c r="D38" s="15">
        <f t="shared" si="8"/>
        <v>303.33333333333331</v>
      </c>
      <c r="E38" s="15">
        <f t="shared" si="6"/>
        <v>97.849462365591393</v>
      </c>
      <c r="F38" s="17">
        <v>40</v>
      </c>
      <c r="G38" s="17">
        <f t="shared" si="2"/>
        <v>40</v>
      </c>
      <c r="H38" s="17">
        <v>70</v>
      </c>
      <c r="I38" s="17">
        <f t="shared" si="3"/>
        <v>70</v>
      </c>
      <c r="J38" s="17">
        <v>100</v>
      </c>
      <c r="K38" s="17">
        <f t="shared" si="4"/>
        <v>100</v>
      </c>
      <c r="L38" s="17">
        <v>100</v>
      </c>
      <c r="M38" s="17">
        <f t="shared" si="5"/>
        <v>93.333333333333329</v>
      </c>
      <c r="N38" s="17">
        <v>10</v>
      </c>
      <c r="O38" s="17">
        <v>10</v>
      </c>
      <c r="P38" s="17">
        <v>10</v>
      </c>
      <c r="Q38" s="17">
        <v>10</v>
      </c>
      <c r="R38" s="17">
        <v>10</v>
      </c>
      <c r="S38" s="17">
        <v>10</v>
      </c>
      <c r="T38" s="17">
        <v>10</v>
      </c>
      <c r="U38" s="17">
        <v>10</v>
      </c>
      <c r="V38" s="17">
        <v>10</v>
      </c>
      <c r="W38" s="17">
        <v>10</v>
      </c>
      <c r="X38" s="17">
        <v>10</v>
      </c>
      <c r="Y38" s="17">
        <f xml:space="preserve"> 20*100/AD38</f>
        <v>100</v>
      </c>
      <c r="Z38" s="17">
        <f xml:space="preserve"> 20*100/AD38</f>
        <v>100</v>
      </c>
      <c r="AA38" s="17">
        <f xml:space="preserve"> 16*100/AD38</f>
        <v>80</v>
      </c>
      <c r="AB38" s="17">
        <f xml:space="preserve"> 20*100/AD38</f>
        <v>100</v>
      </c>
      <c r="AC38" s="17">
        <f xml:space="preserve"> 20*100/AD38</f>
        <v>100</v>
      </c>
      <c r="AD38" s="17">
        <v>20</v>
      </c>
      <c r="AE38" s="4"/>
      <c r="AF38" s="4"/>
      <c r="AG38" s="4"/>
      <c r="AH38" s="4"/>
      <c r="AI38" s="4"/>
      <c r="AJ38" s="4"/>
      <c r="AK38" s="4"/>
      <c r="AL38" s="4"/>
      <c r="AM38" s="4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</row>
    <row r="39" spans="1:82" s="6" customFormat="1" ht="130.5" customHeight="1">
      <c r="A39" s="15">
        <v>38</v>
      </c>
      <c r="B39" s="19" t="s">
        <v>38</v>
      </c>
      <c r="C39" s="15">
        <f t="shared" si="7"/>
        <v>310</v>
      </c>
      <c r="D39" s="15">
        <f t="shared" si="8"/>
        <v>310</v>
      </c>
      <c r="E39" s="15">
        <f t="shared" si="6"/>
        <v>100</v>
      </c>
      <c r="F39" s="17">
        <v>40</v>
      </c>
      <c r="G39" s="17">
        <f t="shared" si="2"/>
        <v>40</v>
      </c>
      <c r="H39" s="17">
        <v>70</v>
      </c>
      <c r="I39" s="17">
        <f t="shared" si="3"/>
        <v>70</v>
      </c>
      <c r="J39" s="17">
        <v>100</v>
      </c>
      <c r="K39" s="17">
        <f t="shared" si="4"/>
        <v>100</v>
      </c>
      <c r="L39" s="17">
        <v>100</v>
      </c>
      <c r="M39" s="17">
        <f t="shared" si="5"/>
        <v>100</v>
      </c>
      <c r="N39" s="17">
        <v>10</v>
      </c>
      <c r="O39" s="17">
        <v>10</v>
      </c>
      <c r="P39" s="17">
        <v>10</v>
      </c>
      <c r="Q39" s="17">
        <v>10</v>
      </c>
      <c r="R39" s="17">
        <v>10</v>
      </c>
      <c r="S39" s="17">
        <v>10</v>
      </c>
      <c r="T39" s="17">
        <v>10</v>
      </c>
      <c r="U39" s="17">
        <v>10</v>
      </c>
      <c r="V39" s="17">
        <v>10</v>
      </c>
      <c r="W39" s="17">
        <v>10</v>
      </c>
      <c r="X39" s="17">
        <v>10</v>
      </c>
      <c r="Y39" s="17">
        <f xml:space="preserve"> 46*100/AD39</f>
        <v>100</v>
      </c>
      <c r="Z39" s="17">
        <f xml:space="preserve"> 46*100/AD39</f>
        <v>100</v>
      </c>
      <c r="AA39" s="17">
        <f xml:space="preserve"> 46*100/AD39</f>
        <v>100</v>
      </c>
      <c r="AB39" s="17">
        <f xml:space="preserve"> 46*100/AD39</f>
        <v>100</v>
      </c>
      <c r="AC39" s="17">
        <f xml:space="preserve"> 46*100/AD39</f>
        <v>100</v>
      </c>
      <c r="AD39" s="17">
        <v>46</v>
      </c>
      <c r="AE39" s="4"/>
      <c r="AF39" s="4"/>
      <c r="AG39" s="4"/>
      <c r="AH39" s="4"/>
      <c r="AI39" s="4"/>
      <c r="AJ39" s="4"/>
      <c r="AK39" s="4"/>
      <c r="AL39" s="4"/>
      <c r="AM39" s="4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</row>
    <row r="40" spans="1:82" s="6" customFormat="1" ht="188.25" customHeight="1">
      <c r="A40" s="15">
        <v>39</v>
      </c>
      <c r="B40" s="19" t="s">
        <v>39</v>
      </c>
      <c r="C40" s="15">
        <f t="shared" si="7"/>
        <v>310</v>
      </c>
      <c r="D40" s="15">
        <f t="shared" si="8"/>
        <v>303.69892473118279</v>
      </c>
      <c r="E40" s="15">
        <f t="shared" si="6"/>
        <v>97.967395074575094</v>
      </c>
      <c r="F40" s="17">
        <v>40</v>
      </c>
      <c r="G40" s="17">
        <f t="shared" si="2"/>
        <v>40</v>
      </c>
      <c r="H40" s="17">
        <v>70</v>
      </c>
      <c r="I40" s="17">
        <f t="shared" si="3"/>
        <v>68</v>
      </c>
      <c r="J40" s="17">
        <v>100</v>
      </c>
      <c r="K40" s="17">
        <f t="shared" si="4"/>
        <v>100</v>
      </c>
      <c r="L40" s="17">
        <v>100</v>
      </c>
      <c r="M40" s="17">
        <f t="shared" si="5"/>
        <v>95.6989247311828</v>
      </c>
      <c r="N40" s="17">
        <v>10</v>
      </c>
      <c r="O40" s="17">
        <v>10</v>
      </c>
      <c r="P40" s="17">
        <v>10</v>
      </c>
      <c r="Q40" s="17">
        <v>10</v>
      </c>
      <c r="R40" s="17">
        <v>10</v>
      </c>
      <c r="S40" s="17">
        <v>10</v>
      </c>
      <c r="T40" s="17">
        <v>10</v>
      </c>
      <c r="U40" s="17">
        <v>10</v>
      </c>
      <c r="V40" s="17">
        <v>10</v>
      </c>
      <c r="W40" s="17">
        <v>10</v>
      </c>
      <c r="X40" s="17">
        <v>8</v>
      </c>
      <c r="Y40" s="17">
        <f xml:space="preserve"> 62*100/AD40</f>
        <v>100</v>
      </c>
      <c r="Z40" s="17">
        <f xml:space="preserve"> 62*100/AD40</f>
        <v>100</v>
      </c>
      <c r="AA40" s="17">
        <f xml:space="preserve"> 55*100/AD40</f>
        <v>88.709677419354833</v>
      </c>
      <c r="AB40" s="17">
        <f xml:space="preserve"> 61*100/AD40</f>
        <v>98.387096774193552</v>
      </c>
      <c r="AC40" s="17">
        <f xml:space="preserve"> 62*100/AD40</f>
        <v>100</v>
      </c>
      <c r="AD40" s="17">
        <v>62</v>
      </c>
      <c r="AE40" s="4"/>
      <c r="AF40" s="4"/>
      <c r="AG40" s="4"/>
      <c r="AH40" s="4"/>
      <c r="AI40" s="4"/>
      <c r="AJ40" s="4"/>
      <c r="AK40" s="4"/>
      <c r="AL40" s="4"/>
      <c r="AM40" s="4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</row>
    <row r="41" spans="1:82" s="6" customFormat="1" ht="114" customHeight="1">
      <c r="A41" s="15">
        <v>40</v>
      </c>
      <c r="B41" s="19" t="s">
        <v>40</v>
      </c>
      <c r="C41" s="15">
        <f t="shared" si="7"/>
        <v>310</v>
      </c>
      <c r="D41" s="15">
        <f t="shared" si="8"/>
        <v>307.91666666666669</v>
      </c>
      <c r="E41" s="15">
        <f t="shared" si="6"/>
        <v>99.327956989247312</v>
      </c>
      <c r="F41" s="17">
        <v>40</v>
      </c>
      <c r="G41" s="17">
        <f t="shared" si="2"/>
        <v>40</v>
      </c>
      <c r="H41" s="17">
        <v>70</v>
      </c>
      <c r="I41" s="17">
        <f t="shared" si="3"/>
        <v>70</v>
      </c>
      <c r="J41" s="17">
        <v>100</v>
      </c>
      <c r="K41" s="17">
        <f t="shared" si="4"/>
        <v>100</v>
      </c>
      <c r="L41" s="17">
        <v>100</v>
      </c>
      <c r="M41" s="17">
        <f t="shared" si="5"/>
        <v>97.916666666666671</v>
      </c>
      <c r="N41" s="17">
        <v>10</v>
      </c>
      <c r="O41" s="17">
        <v>10</v>
      </c>
      <c r="P41" s="17">
        <v>10</v>
      </c>
      <c r="Q41" s="17">
        <v>10</v>
      </c>
      <c r="R41" s="17">
        <v>10</v>
      </c>
      <c r="S41" s="17">
        <v>10</v>
      </c>
      <c r="T41" s="17">
        <v>10</v>
      </c>
      <c r="U41" s="17">
        <v>10</v>
      </c>
      <c r="V41" s="17">
        <v>10</v>
      </c>
      <c r="W41" s="17">
        <v>10</v>
      </c>
      <c r="X41" s="17">
        <v>10</v>
      </c>
      <c r="Y41" s="17">
        <f xml:space="preserve"> 16*100/AD41</f>
        <v>100</v>
      </c>
      <c r="Z41" s="17">
        <f xml:space="preserve"> 16*100/AD41</f>
        <v>100</v>
      </c>
      <c r="AA41" s="17">
        <f xml:space="preserve"> 15*100/AD41</f>
        <v>93.75</v>
      </c>
      <c r="AB41" s="17">
        <f xml:space="preserve"> 16*100/AD41</f>
        <v>100</v>
      </c>
      <c r="AC41" s="17">
        <f xml:space="preserve"> 16*100/AD41</f>
        <v>100</v>
      </c>
      <c r="AD41" s="17">
        <v>16</v>
      </c>
      <c r="AE41" s="4"/>
      <c r="AF41" s="4"/>
      <c r="AG41" s="4"/>
      <c r="AH41" s="4"/>
      <c r="AI41" s="4"/>
      <c r="AJ41" s="4"/>
      <c r="AK41" s="4"/>
      <c r="AL41" s="4"/>
      <c r="AM41" s="4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</row>
    <row r="42" spans="1:82" s="6" customFormat="1" ht="147" customHeight="1">
      <c r="A42" s="15">
        <v>41</v>
      </c>
      <c r="B42" s="19" t="s">
        <v>41</v>
      </c>
      <c r="C42" s="15">
        <f t="shared" si="7"/>
        <v>310</v>
      </c>
      <c r="D42" s="15">
        <f t="shared" si="8"/>
        <v>302</v>
      </c>
      <c r="E42" s="15">
        <f t="shared" si="6"/>
        <v>97.41935483870968</v>
      </c>
      <c r="F42" s="17">
        <v>40</v>
      </c>
      <c r="G42" s="17">
        <f t="shared" si="2"/>
        <v>40</v>
      </c>
      <c r="H42" s="17">
        <v>70</v>
      </c>
      <c r="I42" s="17">
        <f t="shared" si="3"/>
        <v>62</v>
      </c>
      <c r="J42" s="17">
        <v>100</v>
      </c>
      <c r="K42" s="17">
        <f t="shared" si="4"/>
        <v>100</v>
      </c>
      <c r="L42" s="17">
        <v>100</v>
      </c>
      <c r="M42" s="17">
        <f t="shared" si="5"/>
        <v>100</v>
      </c>
      <c r="N42" s="17">
        <v>10</v>
      </c>
      <c r="O42" s="17">
        <v>10</v>
      </c>
      <c r="P42" s="17">
        <v>10</v>
      </c>
      <c r="Q42" s="17">
        <v>10</v>
      </c>
      <c r="R42" s="17">
        <v>5</v>
      </c>
      <c r="S42" s="17">
        <v>10</v>
      </c>
      <c r="T42" s="17">
        <v>9</v>
      </c>
      <c r="U42" s="17">
        <v>9</v>
      </c>
      <c r="V42" s="17">
        <v>10</v>
      </c>
      <c r="W42" s="17">
        <v>10</v>
      </c>
      <c r="X42" s="17">
        <v>9</v>
      </c>
      <c r="Y42" s="17">
        <f t="shared" ref="Y42" si="9" xml:space="preserve"> 17*100/AD42</f>
        <v>100</v>
      </c>
      <c r="Z42" s="17">
        <f t="shared" ref="Z42" si="10" xml:space="preserve"> 17*100/AD42</f>
        <v>100</v>
      </c>
      <c r="AA42" s="17">
        <f t="shared" ref="AA42" si="11" xml:space="preserve"> 17*100/AD42</f>
        <v>100</v>
      </c>
      <c r="AB42" s="17">
        <f t="shared" ref="AB42" si="12" xml:space="preserve"> 17*100/AD42</f>
        <v>100</v>
      </c>
      <c r="AC42" s="17">
        <f t="shared" ref="AC42" si="13" xml:space="preserve"> 17*100/AD42</f>
        <v>100</v>
      </c>
      <c r="AD42" s="17">
        <v>17</v>
      </c>
      <c r="AE42" s="4"/>
      <c r="AF42" s="4"/>
      <c r="AG42" s="4"/>
      <c r="AH42" s="4"/>
      <c r="AI42" s="4"/>
      <c r="AJ42" s="4"/>
      <c r="AK42" s="4"/>
      <c r="AL42" s="4"/>
      <c r="AM42" s="4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</row>
    <row r="43" spans="1:82" s="6" customFormat="1" ht="158.25" customHeight="1">
      <c r="A43" s="15">
        <v>42</v>
      </c>
      <c r="B43" s="19" t="s">
        <v>42</v>
      </c>
      <c r="C43" s="15">
        <f t="shared" si="7"/>
        <v>310</v>
      </c>
      <c r="D43" s="15">
        <f t="shared" si="8"/>
        <v>310</v>
      </c>
      <c r="E43" s="15">
        <f t="shared" si="6"/>
        <v>100</v>
      </c>
      <c r="F43" s="17">
        <v>40</v>
      </c>
      <c r="G43" s="17">
        <f t="shared" si="2"/>
        <v>40</v>
      </c>
      <c r="H43" s="17">
        <v>70</v>
      </c>
      <c r="I43" s="17">
        <f t="shared" si="3"/>
        <v>70</v>
      </c>
      <c r="J43" s="17">
        <v>100</v>
      </c>
      <c r="K43" s="17">
        <f t="shared" si="4"/>
        <v>100</v>
      </c>
      <c r="L43" s="17">
        <v>100</v>
      </c>
      <c r="M43" s="17">
        <f t="shared" si="5"/>
        <v>100</v>
      </c>
      <c r="N43" s="17">
        <v>10</v>
      </c>
      <c r="O43" s="17">
        <v>10</v>
      </c>
      <c r="P43" s="17">
        <v>10</v>
      </c>
      <c r="Q43" s="17">
        <v>10</v>
      </c>
      <c r="R43" s="17">
        <v>10</v>
      </c>
      <c r="S43" s="17">
        <v>10</v>
      </c>
      <c r="T43" s="17">
        <v>10</v>
      </c>
      <c r="U43" s="17">
        <v>10</v>
      </c>
      <c r="V43" s="17">
        <v>10</v>
      </c>
      <c r="W43" s="17">
        <v>10</v>
      </c>
      <c r="X43" s="17">
        <v>10</v>
      </c>
      <c r="Y43" s="17">
        <f xml:space="preserve"> 33*100/AD43</f>
        <v>100</v>
      </c>
      <c r="Z43" s="17">
        <f xml:space="preserve"> 33*100/AD43</f>
        <v>100</v>
      </c>
      <c r="AA43" s="17">
        <f xml:space="preserve"> 33*100/AD43</f>
        <v>100</v>
      </c>
      <c r="AB43" s="17">
        <f xml:space="preserve"> 33*100/AD43</f>
        <v>100</v>
      </c>
      <c r="AC43" s="17">
        <f xml:space="preserve"> 33*100/AD43</f>
        <v>100</v>
      </c>
      <c r="AD43" s="17">
        <v>33</v>
      </c>
      <c r="AE43" s="4"/>
      <c r="AF43" s="4"/>
      <c r="AG43" s="4"/>
      <c r="AH43" s="4"/>
      <c r="AI43" s="4"/>
      <c r="AJ43" s="4"/>
      <c r="AK43" s="4"/>
      <c r="AL43" s="4"/>
      <c r="AM43" s="4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</row>
    <row r="44" spans="1:82" s="6" customFormat="1" ht="128.25" customHeight="1">
      <c r="A44" s="15">
        <v>43</v>
      </c>
      <c r="B44" s="19" t="s">
        <v>43</v>
      </c>
      <c r="C44" s="15">
        <f t="shared" si="7"/>
        <v>310</v>
      </c>
      <c r="D44" s="15">
        <f t="shared" si="8"/>
        <v>306.96969696969694</v>
      </c>
      <c r="E44" s="15">
        <f t="shared" si="6"/>
        <v>99.022482893450615</v>
      </c>
      <c r="F44" s="17">
        <v>40</v>
      </c>
      <c r="G44" s="17">
        <f t="shared" si="2"/>
        <v>40</v>
      </c>
      <c r="H44" s="17">
        <v>70</v>
      </c>
      <c r="I44" s="17">
        <f t="shared" si="3"/>
        <v>70</v>
      </c>
      <c r="J44" s="17">
        <v>100</v>
      </c>
      <c r="K44" s="17">
        <f t="shared" si="4"/>
        <v>100</v>
      </c>
      <c r="L44" s="17">
        <v>100</v>
      </c>
      <c r="M44" s="17">
        <f t="shared" si="5"/>
        <v>96.969696969696955</v>
      </c>
      <c r="N44" s="17">
        <v>10</v>
      </c>
      <c r="O44" s="17">
        <v>10</v>
      </c>
      <c r="P44" s="17">
        <v>10</v>
      </c>
      <c r="Q44" s="17">
        <v>10</v>
      </c>
      <c r="R44" s="17">
        <v>10</v>
      </c>
      <c r="S44" s="17">
        <v>10</v>
      </c>
      <c r="T44" s="17">
        <v>10</v>
      </c>
      <c r="U44" s="17">
        <v>10</v>
      </c>
      <c r="V44" s="17">
        <v>10</v>
      </c>
      <c r="W44" s="17">
        <v>10</v>
      </c>
      <c r="X44" s="17">
        <v>10</v>
      </c>
      <c r="Y44" s="17">
        <f xml:space="preserve"> 33*100/AD44</f>
        <v>100</v>
      </c>
      <c r="Z44" s="17">
        <f xml:space="preserve"> 33*100/AD44</f>
        <v>100</v>
      </c>
      <c r="AA44" s="17">
        <f xml:space="preserve"> 30*100/AD44</f>
        <v>90.909090909090907</v>
      </c>
      <c r="AB44" s="17">
        <f xml:space="preserve"> 33*100/AD44</f>
        <v>100</v>
      </c>
      <c r="AC44" s="17">
        <f xml:space="preserve"> 33*100/AD44</f>
        <v>100</v>
      </c>
      <c r="AD44" s="17">
        <v>33</v>
      </c>
      <c r="AE44" s="4"/>
      <c r="AF44" s="4"/>
      <c r="AG44" s="4"/>
      <c r="AH44" s="4"/>
      <c r="AI44" s="4"/>
      <c r="AJ44" s="4"/>
      <c r="AK44" s="4"/>
      <c r="AL44" s="4"/>
      <c r="AM44" s="4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</row>
    <row r="45" spans="1:82" s="6" customFormat="1" ht="126.75" customHeight="1">
      <c r="A45" s="15">
        <v>44</v>
      </c>
      <c r="B45" s="19" t="s">
        <v>44</v>
      </c>
      <c r="C45" s="15">
        <f t="shared" si="7"/>
        <v>310</v>
      </c>
      <c r="D45" s="15">
        <f t="shared" si="8"/>
        <v>310</v>
      </c>
      <c r="E45" s="15">
        <f t="shared" si="6"/>
        <v>100</v>
      </c>
      <c r="F45" s="17">
        <v>40</v>
      </c>
      <c r="G45" s="17">
        <f t="shared" si="2"/>
        <v>40</v>
      </c>
      <c r="H45" s="17">
        <v>70</v>
      </c>
      <c r="I45" s="17">
        <f t="shared" si="3"/>
        <v>70</v>
      </c>
      <c r="J45" s="17">
        <v>100</v>
      </c>
      <c r="K45" s="17">
        <f t="shared" si="4"/>
        <v>100</v>
      </c>
      <c r="L45" s="17">
        <v>100</v>
      </c>
      <c r="M45" s="17">
        <f t="shared" si="5"/>
        <v>100</v>
      </c>
      <c r="N45" s="17">
        <v>10</v>
      </c>
      <c r="O45" s="17">
        <v>10</v>
      </c>
      <c r="P45" s="17">
        <v>10</v>
      </c>
      <c r="Q45" s="17">
        <v>10</v>
      </c>
      <c r="R45" s="17">
        <v>10</v>
      </c>
      <c r="S45" s="17">
        <v>10</v>
      </c>
      <c r="T45" s="17">
        <v>10</v>
      </c>
      <c r="U45" s="17">
        <v>10</v>
      </c>
      <c r="V45" s="17">
        <v>10</v>
      </c>
      <c r="W45" s="17">
        <v>10</v>
      </c>
      <c r="X45" s="17">
        <v>10</v>
      </c>
      <c r="Y45" s="17">
        <f xml:space="preserve"> 20*100/AD45</f>
        <v>100</v>
      </c>
      <c r="Z45" s="17">
        <f xml:space="preserve"> 20*100/AD45</f>
        <v>100</v>
      </c>
      <c r="AA45" s="17">
        <f xml:space="preserve"> 20*100/AD45</f>
        <v>100</v>
      </c>
      <c r="AB45" s="17">
        <f xml:space="preserve"> 20*100/AD45</f>
        <v>100</v>
      </c>
      <c r="AC45" s="17">
        <f xml:space="preserve"> 20*100/AD45</f>
        <v>100</v>
      </c>
      <c r="AD45" s="17">
        <v>20</v>
      </c>
      <c r="AE45" s="4"/>
      <c r="AF45" s="4"/>
      <c r="AG45" s="4"/>
      <c r="AH45" s="4"/>
      <c r="AI45" s="4"/>
      <c r="AJ45" s="4"/>
      <c r="AK45" s="4"/>
      <c r="AL45" s="4"/>
      <c r="AM45" s="4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</row>
    <row r="46" spans="1:82" s="6" customFormat="1" ht="138" customHeight="1">
      <c r="A46" s="15">
        <v>45</v>
      </c>
      <c r="B46" s="19" t="s">
        <v>45</v>
      </c>
      <c r="C46" s="15">
        <f t="shared" si="7"/>
        <v>310</v>
      </c>
      <c r="D46" s="15">
        <f t="shared" si="8"/>
        <v>310</v>
      </c>
      <c r="E46" s="15">
        <f t="shared" si="6"/>
        <v>100</v>
      </c>
      <c r="F46" s="17">
        <v>40</v>
      </c>
      <c r="G46" s="17">
        <f t="shared" si="2"/>
        <v>40</v>
      </c>
      <c r="H46" s="17">
        <v>70</v>
      </c>
      <c r="I46" s="17">
        <f t="shared" si="3"/>
        <v>70</v>
      </c>
      <c r="J46" s="17">
        <v>100</v>
      </c>
      <c r="K46" s="17">
        <f t="shared" si="4"/>
        <v>100</v>
      </c>
      <c r="L46" s="17">
        <v>100</v>
      </c>
      <c r="M46" s="17">
        <f t="shared" si="5"/>
        <v>100</v>
      </c>
      <c r="N46" s="17">
        <v>10</v>
      </c>
      <c r="O46" s="17">
        <v>10</v>
      </c>
      <c r="P46" s="17">
        <v>10</v>
      </c>
      <c r="Q46" s="17">
        <v>10</v>
      </c>
      <c r="R46" s="17">
        <v>10</v>
      </c>
      <c r="S46" s="17">
        <v>10</v>
      </c>
      <c r="T46" s="17">
        <v>10</v>
      </c>
      <c r="U46" s="17">
        <v>10</v>
      </c>
      <c r="V46" s="17">
        <v>10</v>
      </c>
      <c r="W46" s="17">
        <v>10</v>
      </c>
      <c r="X46" s="17">
        <v>10</v>
      </c>
      <c r="Y46" s="17">
        <f xml:space="preserve"> 18*100/AD46</f>
        <v>100</v>
      </c>
      <c r="Z46" s="17">
        <f xml:space="preserve"> 18*100/AD46</f>
        <v>100</v>
      </c>
      <c r="AA46" s="17">
        <f xml:space="preserve"> 18*100/AD46</f>
        <v>100</v>
      </c>
      <c r="AB46" s="17">
        <f xml:space="preserve"> 18*100/AD46</f>
        <v>100</v>
      </c>
      <c r="AC46" s="17">
        <f xml:space="preserve"> 18*100/AD46</f>
        <v>100</v>
      </c>
      <c r="AD46" s="17">
        <v>18</v>
      </c>
      <c r="AE46" s="4"/>
      <c r="AF46" s="4"/>
      <c r="AG46" s="4"/>
      <c r="AH46" s="4"/>
      <c r="AI46" s="4"/>
      <c r="AJ46" s="4"/>
      <c r="AK46" s="4"/>
      <c r="AL46" s="4"/>
      <c r="AM46" s="4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</row>
    <row r="47" spans="1:82" s="6" customFormat="1" ht="80.25" customHeight="1">
      <c r="A47" s="15">
        <v>46</v>
      </c>
      <c r="B47" s="19" t="s">
        <v>46</v>
      </c>
      <c r="C47" s="15">
        <f t="shared" si="7"/>
        <v>310</v>
      </c>
      <c r="D47" s="15">
        <f t="shared" si="8"/>
        <v>310</v>
      </c>
      <c r="E47" s="15">
        <f t="shared" si="6"/>
        <v>100</v>
      </c>
      <c r="F47" s="17">
        <v>40</v>
      </c>
      <c r="G47" s="17">
        <f t="shared" si="2"/>
        <v>40</v>
      </c>
      <c r="H47" s="17">
        <v>70</v>
      </c>
      <c r="I47" s="17">
        <f t="shared" si="3"/>
        <v>70</v>
      </c>
      <c r="J47" s="17">
        <v>100</v>
      </c>
      <c r="K47" s="17">
        <f t="shared" si="4"/>
        <v>100</v>
      </c>
      <c r="L47" s="17">
        <v>100</v>
      </c>
      <c r="M47" s="17">
        <f t="shared" si="5"/>
        <v>100</v>
      </c>
      <c r="N47" s="17">
        <v>10</v>
      </c>
      <c r="O47" s="17">
        <v>10</v>
      </c>
      <c r="P47" s="17">
        <v>10</v>
      </c>
      <c r="Q47" s="17">
        <v>10</v>
      </c>
      <c r="R47" s="17">
        <v>10</v>
      </c>
      <c r="S47" s="17">
        <v>10</v>
      </c>
      <c r="T47" s="17">
        <v>10</v>
      </c>
      <c r="U47" s="17">
        <v>10</v>
      </c>
      <c r="V47" s="17">
        <v>10</v>
      </c>
      <c r="W47" s="17">
        <v>10</v>
      </c>
      <c r="X47" s="17">
        <v>10</v>
      </c>
      <c r="Y47" s="17">
        <f xml:space="preserve"> 16*100/AD47</f>
        <v>100</v>
      </c>
      <c r="Z47" s="17">
        <f xml:space="preserve"> 16*100/AD47</f>
        <v>100</v>
      </c>
      <c r="AA47" s="17">
        <f xml:space="preserve"> 16*100/AD47</f>
        <v>100</v>
      </c>
      <c r="AB47" s="17">
        <f xml:space="preserve"> 16*100/AD47</f>
        <v>100</v>
      </c>
      <c r="AC47" s="17">
        <f xml:space="preserve"> 16*100/AD47</f>
        <v>100</v>
      </c>
      <c r="AD47" s="17">
        <v>16</v>
      </c>
      <c r="AE47" s="4"/>
      <c r="AF47" s="4"/>
      <c r="AG47" s="4"/>
      <c r="AH47" s="4"/>
      <c r="AI47" s="4"/>
      <c r="AJ47" s="4"/>
      <c r="AK47" s="4"/>
      <c r="AL47" s="4"/>
      <c r="AM47" s="4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</row>
    <row r="48" spans="1:82" s="6" customFormat="1" ht="100.5" customHeight="1">
      <c r="A48" s="15">
        <v>47</v>
      </c>
      <c r="B48" s="19" t="s">
        <v>47</v>
      </c>
      <c r="C48" s="15">
        <f t="shared" si="7"/>
        <v>310</v>
      </c>
      <c r="D48" s="15">
        <f t="shared" si="8"/>
        <v>307.22222222222223</v>
      </c>
      <c r="E48" s="15">
        <f t="shared" si="6"/>
        <v>99.103942652329749</v>
      </c>
      <c r="F48" s="17">
        <v>40</v>
      </c>
      <c r="G48" s="17">
        <f t="shared" si="2"/>
        <v>40</v>
      </c>
      <c r="H48" s="17">
        <v>70</v>
      </c>
      <c r="I48" s="17">
        <f t="shared" si="3"/>
        <v>70</v>
      </c>
      <c r="J48" s="17">
        <v>100</v>
      </c>
      <c r="K48" s="17">
        <f t="shared" si="4"/>
        <v>100</v>
      </c>
      <c r="L48" s="17">
        <v>100</v>
      </c>
      <c r="M48" s="17">
        <f t="shared" si="5"/>
        <v>97.222222222222229</v>
      </c>
      <c r="N48" s="17">
        <v>10</v>
      </c>
      <c r="O48" s="17">
        <v>10</v>
      </c>
      <c r="P48" s="17">
        <v>10</v>
      </c>
      <c r="Q48" s="17">
        <v>10</v>
      </c>
      <c r="R48" s="17">
        <v>10</v>
      </c>
      <c r="S48" s="17">
        <v>10</v>
      </c>
      <c r="T48" s="17">
        <v>10</v>
      </c>
      <c r="U48" s="17">
        <v>10</v>
      </c>
      <c r="V48" s="17">
        <v>10</v>
      </c>
      <c r="W48" s="17">
        <v>10</v>
      </c>
      <c r="X48" s="17">
        <v>10</v>
      </c>
      <c r="Y48" s="17">
        <f xml:space="preserve"> 12*100/AD48</f>
        <v>100</v>
      </c>
      <c r="Z48" s="17">
        <f xml:space="preserve"> 12*100/AD48</f>
        <v>100</v>
      </c>
      <c r="AA48" s="17">
        <f xml:space="preserve"> 11*100/AD48</f>
        <v>91.666666666666671</v>
      </c>
      <c r="AB48" s="17">
        <f xml:space="preserve"> 12*100/AD48</f>
        <v>100</v>
      </c>
      <c r="AC48" s="17">
        <f xml:space="preserve"> 12*100/AD48</f>
        <v>100</v>
      </c>
      <c r="AD48" s="17">
        <v>12</v>
      </c>
      <c r="AE48" s="4"/>
      <c r="AF48" s="4"/>
      <c r="AG48" s="4"/>
      <c r="AH48" s="4"/>
      <c r="AI48" s="4"/>
      <c r="AJ48" s="4"/>
      <c r="AK48" s="4"/>
      <c r="AL48" s="4"/>
      <c r="AM48" s="4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</row>
    <row r="49" spans="1:82" s="6" customFormat="1" ht="121.5" customHeight="1">
      <c r="A49" s="15">
        <v>48</v>
      </c>
      <c r="B49" s="19" t="s">
        <v>48</v>
      </c>
      <c r="C49" s="15">
        <f t="shared" si="7"/>
        <v>310</v>
      </c>
      <c r="D49" s="15">
        <f t="shared" si="8"/>
        <v>310</v>
      </c>
      <c r="E49" s="15">
        <f t="shared" si="6"/>
        <v>100</v>
      </c>
      <c r="F49" s="17">
        <v>40</v>
      </c>
      <c r="G49" s="17">
        <f t="shared" si="2"/>
        <v>40</v>
      </c>
      <c r="H49" s="17">
        <v>70</v>
      </c>
      <c r="I49" s="17">
        <f t="shared" si="3"/>
        <v>70</v>
      </c>
      <c r="J49" s="17">
        <v>100</v>
      </c>
      <c r="K49" s="17">
        <f t="shared" si="4"/>
        <v>100</v>
      </c>
      <c r="L49" s="17">
        <v>100</v>
      </c>
      <c r="M49" s="17">
        <f t="shared" si="5"/>
        <v>100</v>
      </c>
      <c r="N49" s="17">
        <v>10</v>
      </c>
      <c r="O49" s="17">
        <v>10</v>
      </c>
      <c r="P49" s="17">
        <v>10</v>
      </c>
      <c r="Q49" s="17">
        <v>10</v>
      </c>
      <c r="R49" s="17">
        <v>10</v>
      </c>
      <c r="S49" s="17">
        <v>10</v>
      </c>
      <c r="T49" s="17">
        <v>10</v>
      </c>
      <c r="U49" s="17">
        <v>10</v>
      </c>
      <c r="V49" s="17">
        <v>10</v>
      </c>
      <c r="W49" s="17">
        <v>10</v>
      </c>
      <c r="X49" s="17">
        <v>10</v>
      </c>
      <c r="Y49" s="17">
        <f xml:space="preserve"> 16*100/AD49</f>
        <v>100</v>
      </c>
      <c r="Z49" s="17">
        <f xml:space="preserve"> 16*100/AD49</f>
        <v>100</v>
      </c>
      <c r="AA49" s="17">
        <f xml:space="preserve"> 16*100/AD49</f>
        <v>100</v>
      </c>
      <c r="AB49" s="17">
        <f xml:space="preserve"> 16*100/AD49</f>
        <v>100</v>
      </c>
      <c r="AC49" s="17">
        <f xml:space="preserve"> 16*100/AD49</f>
        <v>100</v>
      </c>
      <c r="AD49" s="17">
        <v>16</v>
      </c>
      <c r="AE49" s="4"/>
      <c r="AF49" s="4"/>
      <c r="AG49" s="4"/>
      <c r="AH49" s="4"/>
      <c r="AI49" s="4"/>
      <c r="AJ49" s="4"/>
      <c r="AK49" s="4"/>
      <c r="AL49" s="4"/>
      <c r="AM49" s="4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</row>
    <row r="50" spans="1:82" s="6" customFormat="1" ht="159" customHeight="1">
      <c r="A50" s="15">
        <v>49</v>
      </c>
      <c r="B50" s="19" t="s">
        <v>49</v>
      </c>
      <c r="C50" s="15">
        <f t="shared" si="7"/>
        <v>310</v>
      </c>
      <c r="D50" s="15">
        <f t="shared" si="8"/>
        <v>301</v>
      </c>
      <c r="E50" s="15">
        <f t="shared" si="6"/>
        <v>97.096774193548384</v>
      </c>
      <c r="F50" s="17">
        <v>40</v>
      </c>
      <c r="G50" s="17">
        <f t="shared" si="2"/>
        <v>40</v>
      </c>
      <c r="H50" s="17">
        <v>70</v>
      </c>
      <c r="I50" s="17">
        <f t="shared" si="3"/>
        <v>61</v>
      </c>
      <c r="J50" s="17">
        <v>100</v>
      </c>
      <c r="K50" s="17">
        <f t="shared" si="4"/>
        <v>100</v>
      </c>
      <c r="L50" s="17">
        <v>100</v>
      </c>
      <c r="M50" s="17">
        <f t="shared" si="5"/>
        <v>100</v>
      </c>
      <c r="N50" s="17">
        <v>10</v>
      </c>
      <c r="O50" s="17">
        <v>10</v>
      </c>
      <c r="P50" s="17">
        <v>10</v>
      </c>
      <c r="Q50" s="17">
        <v>10</v>
      </c>
      <c r="R50" s="17">
        <v>10</v>
      </c>
      <c r="S50" s="17">
        <v>10</v>
      </c>
      <c r="T50" s="17">
        <v>10</v>
      </c>
      <c r="U50" s="17">
        <v>5</v>
      </c>
      <c r="V50" s="17">
        <v>10</v>
      </c>
      <c r="W50" s="17">
        <v>10</v>
      </c>
      <c r="X50" s="17">
        <v>6</v>
      </c>
      <c r="Y50" s="17">
        <f xml:space="preserve"> 10*100/AD50</f>
        <v>100</v>
      </c>
      <c r="Z50" s="17">
        <f xml:space="preserve"> 10*100/AD50</f>
        <v>100</v>
      </c>
      <c r="AA50" s="17">
        <f xml:space="preserve"> 10*100/AD50</f>
        <v>100</v>
      </c>
      <c r="AB50" s="17">
        <f xml:space="preserve"> 10*100/AD50</f>
        <v>100</v>
      </c>
      <c r="AC50" s="17">
        <f xml:space="preserve"> 10*100/AD50</f>
        <v>100</v>
      </c>
      <c r="AD50" s="17">
        <v>10</v>
      </c>
      <c r="AE50" s="4"/>
      <c r="AF50" s="4"/>
      <c r="AG50" s="4"/>
      <c r="AH50" s="4"/>
      <c r="AI50" s="4"/>
      <c r="AJ50" s="4"/>
      <c r="AK50" s="4"/>
      <c r="AL50" s="4"/>
      <c r="AM50" s="4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</row>
    <row r="51" spans="1:82" s="6" customFormat="1" ht="204" customHeight="1">
      <c r="A51" s="15">
        <v>50</v>
      </c>
      <c r="B51" s="19" t="s">
        <v>50</v>
      </c>
      <c r="C51" s="15">
        <f t="shared" si="7"/>
        <v>310</v>
      </c>
      <c r="D51" s="15">
        <f t="shared" si="8"/>
        <v>305</v>
      </c>
      <c r="E51" s="15">
        <f t="shared" si="6"/>
        <v>98.387096774193552</v>
      </c>
      <c r="F51" s="17">
        <v>40</v>
      </c>
      <c r="G51" s="17">
        <f t="shared" si="2"/>
        <v>40</v>
      </c>
      <c r="H51" s="17">
        <v>70</v>
      </c>
      <c r="I51" s="17">
        <f t="shared" si="3"/>
        <v>65</v>
      </c>
      <c r="J51" s="17">
        <v>100</v>
      </c>
      <c r="K51" s="17">
        <f t="shared" si="4"/>
        <v>100</v>
      </c>
      <c r="L51" s="17">
        <v>100</v>
      </c>
      <c r="M51" s="17">
        <f t="shared" si="5"/>
        <v>100</v>
      </c>
      <c r="N51" s="17">
        <v>10</v>
      </c>
      <c r="O51" s="17">
        <v>10</v>
      </c>
      <c r="P51" s="17">
        <v>10</v>
      </c>
      <c r="Q51" s="17">
        <v>10</v>
      </c>
      <c r="R51" s="17">
        <v>10</v>
      </c>
      <c r="S51" s="17">
        <v>10</v>
      </c>
      <c r="T51" s="17">
        <v>10</v>
      </c>
      <c r="U51" s="17">
        <v>10</v>
      </c>
      <c r="V51" s="17">
        <v>5</v>
      </c>
      <c r="W51" s="17">
        <v>10</v>
      </c>
      <c r="X51" s="17">
        <v>10</v>
      </c>
      <c r="Y51" s="17">
        <f xml:space="preserve"> 11*100/AD51</f>
        <v>100</v>
      </c>
      <c r="Z51" s="17">
        <f xml:space="preserve"> 11*100/AD51</f>
        <v>100</v>
      </c>
      <c r="AA51" s="17">
        <f xml:space="preserve"> 11*100/AD51</f>
        <v>100</v>
      </c>
      <c r="AB51" s="17">
        <f>11*100/AD51</f>
        <v>100</v>
      </c>
      <c r="AC51" s="17">
        <f xml:space="preserve"> 11*100/AD51</f>
        <v>100</v>
      </c>
      <c r="AD51" s="17">
        <v>11</v>
      </c>
      <c r="AE51" s="4"/>
      <c r="AF51" s="4"/>
      <c r="AG51" s="4"/>
      <c r="AH51" s="4"/>
      <c r="AI51" s="4"/>
      <c r="AJ51" s="4"/>
      <c r="AK51" s="4"/>
      <c r="AL51" s="4"/>
      <c r="AM51" s="4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</row>
    <row r="52" spans="1:82" s="6" customFormat="1" ht="171.75" customHeight="1">
      <c r="A52" s="15">
        <v>51</v>
      </c>
      <c r="B52" s="19" t="s">
        <v>51</v>
      </c>
      <c r="C52" s="15">
        <f t="shared" si="7"/>
        <v>310</v>
      </c>
      <c r="D52" s="15">
        <f t="shared" si="8"/>
        <v>295</v>
      </c>
      <c r="E52" s="15">
        <f t="shared" si="6"/>
        <v>95.161290322580641</v>
      </c>
      <c r="F52" s="17">
        <v>40</v>
      </c>
      <c r="G52" s="17">
        <f t="shared" si="2"/>
        <v>40</v>
      </c>
      <c r="H52" s="17">
        <v>70</v>
      </c>
      <c r="I52" s="17">
        <f t="shared" si="3"/>
        <v>60</v>
      </c>
      <c r="J52" s="17">
        <v>100</v>
      </c>
      <c r="K52" s="17">
        <f t="shared" si="4"/>
        <v>100</v>
      </c>
      <c r="L52" s="17">
        <v>100</v>
      </c>
      <c r="M52" s="17">
        <f t="shared" si="5"/>
        <v>95</v>
      </c>
      <c r="N52" s="17">
        <v>10</v>
      </c>
      <c r="O52" s="17">
        <v>10</v>
      </c>
      <c r="P52" s="17">
        <v>10</v>
      </c>
      <c r="Q52" s="17">
        <v>10</v>
      </c>
      <c r="R52" s="17">
        <v>8</v>
      </c>
      <c r="S52" s="17">
        <v>8</v>
      </c>
      <c r="T52" s="17">
        <v>9</v>
      </c>
      <c r="U52" s="17">
        <v>9</v>
      </c>
      <c r="V52" s="17">
        <v>9</v>
      </c>
      <c r="W52" s="17">
        <v>9</v>
      </c>
      <c r="X52" s="17">
        <v>8</v>
      </c>
      <c r="Y52" s="17">
        <f xml:space="preserve"> 20*100/AD52</f>
        <v>100</v>
      </c>
      <c r="Z52" s="17">
        <f xml:space="preserve"> 20*100/AD52</f>
        <v>100</v>
      </c>
      <c r="AA52" s="17">
        <f xml:space="preserve"> 17*100/AD52</f>
        <v>85</v>
      </c>
      <c r="AB52" s="17">
        <f xml:space="preserve"> 20*100/AD52</f>
        <v>100</v>
      </c>
      <c r="AC52" s="17">
        <f xml:space="preserve"> 20*100/AD52</f>
        <v>100</v>
      </c>
      <c r="AD52" s="17">
        <v>20</v>
      </c>
      <c r="AE52" s="4"/>
      <c r="AF52" s="4"/>
      <c r="AG52" s="4"/>
      <c r="AH52" s="4"/>
      <c r="AI52" s="4"/>
      <c r="AJ52" s="4"/>
      <c r="AK52" s="4"/>
      <c r="AL52" s="4"/>
      <c r="AM52" s="4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</row>
    <row r="53" spans="1:82" s="6" customFormat="1" ht="268.5" customHeight="1">
      <c r="A53" s="15">
        <v>52</v>
      </c>
      <c r="B53" s="19" t="s">
        <v>52</v>
      </c>
      <c r="C53" s="15">
        <f t="shared" si="7"/>
        <v>310</v>
      </c>
      <c r="D53" s="15">
        <f t="shared" si="8"/>
        <v>301</v>
      </c>
      <c r="E53" s="15">
        <f t="shared" si="6"/>
        <v>97.096774193548384</v>
      </c>
      <c r="F53" s="17">
        <v>40</v>
      </c>
      <c r="G53" s="17">
        <f t="shared" si="2"/>
        <v>40</v>
      </c>
      <c r="H53" s="17">
        <v>70</v>
      </c>
      <c r="I53" s="17">
        <f t="shared" si="3"/>
        <v>61</v>
      </c>
      <c r="J53" s="17">
        <v>100</v>
      </c>
      <c r="K53" s="17">
        <f t="shared" si="4"/>
        <v>100</v>
      </c>
      <c r="L53" s="17">
        <v>100</v>
      </c>
      <c r="M53" s="17">
        <f t="shared" si="5"/>
        <v>100</v>
      </c>
      <c r="N53" s="17">
        <v>10</v>
      </c>
      <c r="O53" s="17">
        <v>10</v>
      </c>
      <c r="P53" s="17">
        <v>10</v>
      </c>
      <c r="Q53" s="17">
        <v>10</v>
      </c>
      <c r="R53" s="17">
        <v>7</v>
      </c>
      <c r="S53" s="17">
        <v>10</v>
      </c>
      <c r="T53" s="17">
        <v>10</v>
      </c>
      <c r="U53" s="17">
        <v>8</v>
      </c>
      <c r="V53" s="17">
        <v>8</v>
      </c>
      <c r="W53" s="17">
        <v>10</v>
      </c>
      <c r="X53" s="17">
        <v>8</v>
      </c>
      <c r="Y53" s="17">
        <f xml:space="preserve"> 7*100/AD53</f>
        <v>100</v>
      </c>
      <c r="Z53" s="17">
        <f xml:space="preserve"> 7*100/AD53</f>
        <v>100</v>
      </c>
      <c r="AA53" s="17">
        <f xml:space="preserve"> 7*100/AD53</f>
        <v>100</v>
      </c>
      <c r="AB53" s="17">
        <f xml:space="preserve"> 7*100/AD53</f>
        <v>100</v>
      </c>
      <c r="AC53" s="17">
        <f xml:space="preserve"> 7*100/AD53</f>
        <v>100</v>
      </c>
      <c r="AD53" s="17">
        <v>7</v>
      </c>
      <c r="AE53" s="4"/>
      <c r="AF53" s="4"/>
      <c r="AG53" s="4"/>
      <c r="AH53" s="4"/>
      <c r="AI53" s="4"/>
      <c r="AJ53" s="4"/>
      <c r="AK53" s="4"/>
      <c r="AL53" s="4"/>
      <c r="AM53" s="4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</row>
    <row r="54" spans="1:82" s="6" customFormat="1" ht="184.5" customHeight="1">
      <c r="A54" s="15">
        <v>53</v>
      </c>
      <c r="B54" s="19" t="s">
        <v>53</v>
      </c>
      <c r="C54" s="15">
        <f t="shared" si="7"/>
        <v>310</v>
      </c>
      <c r="D54" s="15">
        <f t="shared" si="8"/>
        <v>299</v>
      </c>
      <c r="E54" s="15">
        <f t="shared" si="6"/>
        <v>96.451612903225808</v>
      </c>
      <c r="F54" s="17">
        <v>40</v>
      </c>
      <c r="G54" s="17">
        <f t="shared" si="2"/>
        <v>37</v>
      </c>
      <c r="H54" s="17">
        <v>70</v>
      </c>
      <c r="I54" s="17">
        <f t="shared" si="3"/>
        <v>62</v>
      </c>
      <c r="J54" s="17">
        <v>100</v>
      </c>
      <c r="K54" s="17">
        <f t="shared" si="4"/>
        <v>100</v>
      </c>
      <c r="L54" s="17">
        <v>100</v>
      </c>
      <c r="M54" s="17">
        <f t="shared" si="5"/>
        <v>100</v>
      </c>
      <c r="N54" s="17">
        <v>9</v>
      </c>
      <c r="O54" s="17">
        <v>10</v>
      </c>
      <c r="P54" s="17">
        <v>10</v>
      </c>
      <c r="Q54" s="17">
        <v>8</v>
      </c>
      <c r="R54" s="17">
        <v>8</v>
      </c>
      <c r="S54" s="17">
        <v>10</v>
      </c>
      <c r="T54" s="17">
        <v>9</v>
      </c>
      <c r="U54" s="17">
        <v>9</v>
      </c>
      <c r="V54" s="17">
        <v>9</v>
      </c>
      <c r="W54" s="17">
        <v>8</v>
      </c>
      <c r="X54" s="17">
        <v>9</v>
      </c>
      <c r="Y54" s="17">
        <f xml:space="preserve"> 15*100/AD54</f>
        <v>100</v>
      </c>
      <c r="Z54" s="17">
        <f xml:space="preserve"> 15*100/AD54</f>
        <v>100</v>
      </c>
      <c r="AA54" s="17">
        <f xml:space="preserve"> 15*100/AD54</f>
        <v>100</v>
      </c>
      <c r="AB54" s="17">
        <f xml:space="preserve"> 15*100/AD54</f>
        <v>100</v>
      </c>
      <c r="AC54" s="17">
        <f xml:space="preserve"> 15*100/AD54</f>
        <v>100</v>
      </c>
      <c r="AD54" s="17">
        <v>15</v>
      </c>
      <c r="AE54" s="4"/>
      <c r="AF54" s="4"/>
      <c r="AG54" s="4"/>
      <c r="AH54" s="4"/>
      <c r="AI54" s="4"/>
      <c r="AJ54" s="4"/>
      <c r="AK54" s="4"/>
      <c r="AL54" s="4"/>
      <c r="AM54" s="4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</row>
    <row r="55" spans="1:82" s="6" customFormat="1" ht="152.25" customHeight="1">
      <c r="A55" s="15">
        <v>54</v>
      </c>
      <c r="B55" s="19" t="s">
        <v>54</v>
      </c>
      <c r="C55" s="15">
        <f t="shared" si="7"/>
        <v>310</v>
      </c>
      <c r="D55" s="15">
        <f t="shared" si="8"/>
        <v>300</v>
      </c>
      <c r="E55" s="15">
        <f t="shared" si="6"/>
        <v>96.774193548387103</v>
      </c>
      <c r="F55" s="17">
        <v>40</v>
      </c>
      <c r="G55" s="17">
        <f t="shared" si="2"/>
        <v>40</v>
      </c>
      <c r="H55" s="17">
        <v>70</v>
      </c>
      <c r="I55" s="17">
        <f t="shared" si="3"/>
        <v>60</v>
      </c>
      <c r="J55" s="17">
        <v>100</v>
      </c>
      <c r="K55" s="17">
        <f t="shared" si="4"/>
        <v>100</v>
      </c>
      <c r="L55" s="17">
        <v>100</v>
      </c>
      <c r="M55" s="17">
        <f t="shared" si="5"/>
        <v>100</v>
      </c>
      <c r="N55" s="17">
        <v>10</v>
      </c>
      <c r="O55" s="17">
        <v>10</v>
      </c>
      <c r="P55" s="17">
        <v>10</v>
      </c>
      <c r="Q55" s="17">
        <v>10</v>
      </c>
      <c r="R55" s="17">
        <v>10</v>
      </c>
      <c r="S55" s="17">
        <v>10</v>
      </c>
      <c r="T55" s="17">
        <v>10</v>
      </c>
      <c r="U55" s="17">
        <v>10</v>
      </c>
      <c r="V55" s="17">
        <v>10</v>
      </c>
      <c r="W55" s="17">
        <v>10</v>
      </c>
      <c r="X55" s="17">
        <v>0</v>
      </c>
      <c r="Y55" s="17">
        <f xml:space="preserve"> 10*100/AD55</f>
        <v>100</v>
      </c>
      <c r="Z55" s="17">
        <f xml:space="preserve"> 10*100/AD55</f>
        <v>100</v>
      </c>
      <c r="AA55" s="17">
        <f xml:space="preserve"> 10*100/AD55</f>
        <v>100</v>
      </c>
      <c r="AB55" s="17">
        <f xml:space="preserve"> 10*100/AD55</f>
        <v>100</v>
      </c>
      <c r="AC55" s="17">
        <f xml:space="preserve"> 10*100/AD55</f>
        <v>100</v>
      </c>
      <c r="AD55" s="17">
        <v>10</v>
      </c>
      <c r="AE55" s="4"/>
      <c r="AF55" s="4"/>
      <c r="AG55" s="4"/>
      <c r="AH55" s="4"/>
      <c r="AI55" s="4"/>
      <c r="AJ55" s="4"/>
      <c r="AK55" s="4"/>
      <c r="AL55" s="4"/>
      <c r="AM55" s="4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</row>
    <row r="56" spans="1:82" s="6" customFormat="1" ht="201.75" customHeight="1">
      <c r="A56" s="15">
        <v>55</v>
      </c>
      <c r="B56" s="19" t="s">
        <v>55</v>
      </c>
      <c r="C56" s="15">
        <f t="shared" si="7"/>
        <v>310</v>
      </c>
      <c r="D56" s="15">
        <f t="shared" si="8"/>
        <v>310</v>
      </c>
      <c r="E56" s="15">
        <f t="shared" si="6"/>
        <v>100</v>
      </c>
      <c r="F56" s="17">
        <v>40</v>
      </c>
      <c r="G56" s="17">
        <f>N56+O56+P56+Q56</f>
        <v>40</v>
      </c>
      <c r="H56" s="17">
        <v>70</v>
      </c>
      <c r="I56" s="17">
        <f>R56+S56+T56+U56+V56+W56+X56</f>
        <v>70</v>
      </c>
      <c r="J56" s="17">
        <v>100</v>
      </c>
      <c r="K56" s="17">
        <f t="shared" si="4"/>
        <v>100</v>
      </c>
      <c r="L56" s="17">
        <v>100</v>
      </c>
      <c r="M56" s="17">
        <f t="shared" si="5"/>
        <v>100</v>
      </c>
      <c r="N56" s="17">
        <v>10</v>
      </c>
      <c r="O56" s="17">
        <v>10</v>
      </c>
      <c r="P56" s="17">
        <v>10</v>
      </c>
      <c r="Q56" s="17">
        <v>10</v>
      </c>
      <c r="R56" s="17">
        <v>10</v>
      </c>
      <c r="S56" s="17">
        <v>10</v>
      </c>
      <c r="T56" s="17">
        <v>10</v>
      </c>
      <c r="U56" s="17">
        <v>10</v>
      </c>
      <c r="V56" s="17">
        <v>10</v>
      </c>
      <c r="W56" s="17">
        <v>10</v>
      </c>
      <c r="X56" s="17">
        <v>10</v>
      </c>
      <c r="Y56" s="17">
        <f xml:space="preserve"> 27*100/AD56</f>
        <v>100</v>
      </c>
      <c r="Z56" s="17">
        <f xml:space="preserve"> 27*100/AD56</f>
        <v>100</v>
      </c>
      <c r="AA56" s="17">
        <f xml:space="preserve"> 27*100/AD56</f>
        <v>100</v>
      </c>
      <c r="AB56" s="17">
        <f xml:space="preserve"> 27*100/AD56</f>
        <v>100</v>
      </c>
      <c r="AC56" s="17">
        <f xml:space="preserve"> 27*100/AD56</f>
        <v>100</v>
      </c>
      <c r="AD56" s="17">
        <v>27</v>
      </c>
      <c r="AE56" s="4"/>
      <c r="AF56" s="4"/>
      <c r="AG56" s="4"/>
      <c r="AH56" s="4"/>
      <c r="AI56" s="4"/>
      <c r="AJ56" s="4"/>
      <c r="AK56" s="4"/>
      <c r="AL56" s="4"/>
      <c r="AM56" s="4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</row>
    <row r="57" spans="1:82" s="6" customFormat="1" ht="117.75" customHeight="1">
      <c r="A57" s="15">
        <v>56</v>
      </c>
      <c r="B57" s="19" t="s">
        <v>56</v>
      </c>
      <c r="C57" s="15">
        <f t="shared" si="7"/>
        <v>310</v>
      </c>
      <c r="D57" s="15">
        <f t="shared" si="8"/>
        <v>307</v>
      </c>
      <c r="E57" s="15">
        <f t="shared" si="6"/>
        <v>99.032258064516128</v>
      </c>
      <c r="F57" s="17">
        <v>40</v>
      </c>
      <c r="G57" s="17">
        <f t="shared" si="2"/>
        <v>40</v>
      </c>
      <c r="H57" s="17">
        <v>70</v>
      </c>
      <c r="I57" s="17">
        <f t="shared" si="3"/>
        <v>67</v>
      </c>
      <c r="J57" s="17">
        <v>100</v>
      </c>
      <c r="K57" s="17">
        <f t="shared" si="4"/>
        <v>100</v>
      </c>
      <c r="L57" s="17">
        <v>100</v>
      </c>
      <c r="M57" s="17">
        <f t="shared" si="5"/>
        <v>100</v>
      </c>
      <c r="N57" s="17">
        <v>10</v>
      </c>
      <c r="O57" s="17">
        <v>10</v>
      </c>
      <c r="P57" s="17">
        <v>10</v>
      </c>
      <c r="Q57" s="17">
        <v>10</v>
      </c>
      <c r="R57" s="17">
        <v>10</v>
      </c>
      <c r="S57" s="17">
        <v>10</v>
      </c>
      <c r="T57" s="17">
        <v>10</v>
      </c>
      <c r="U57" s="17">
        <v>8</v>
      </c>
      <c r="V57" s="17">
        <v>10</v>
      </c>
      <c r="W57" s="17">
        <v>10</v>
      </c>
      <c r="X57" s="17">
        <v>9</v>
      </c>
      <c r="Y57" s="17">
        <f xml:space="preserve"> 4*100/AD57</f>
        <v>100</v>
      </c>
      <c r="Z57" s="17">
        <f xml:space="preserve"> 4*100/AD57</f>
        <v>100</v>
      </c>
      <c r="AA57" s="17">
        <f xml:space="preserve"> 4*100/AD57</f>
        <v>100</v>
      </c>
      <c r="AB57" s="17">
        <f xml:space="preserve"> 4*100/AD57</f>
        <v>100</v>
      </c>
      <c r="AC57" s="17">
        <f xml:space="preserve"> 4*100/AD57</f>
        <v>100</v>
      </c>
      <c r="AD57" s="17">
        <v>4</v>
      </c>
      <c r="AE57" s="4"/>
      <c r="AF57" s="4"/>
      <c r="AG57" s="4"/>
      <c r="AH57" s="4"/>
      <c r="AI57" s="4"/>
      <c r="AJ57" s="4"/>
      <c r="AK57" s="4"/>
      <c r="AL57" s="4"/>
      <c r="AM57" s="4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</row>
    <row r="58" spans="1:82" s="6" customFormat="1" ht="96.75" customHeight="1">
      <c r="A58" s="15">
        <v>57</v>
      </c>
      <c r="B58" s="19" t="s">
        <v>57</v>
      </c>
      <c r="C58" s="15">
        <f t="shared" si="7"/>
        <v>310</v>
      </c>
      <c r="D58" s="15">
        <f t="shared" si="8"/>
        <v>310</v>
      </c>
      <c r="E58" s="15">
        <f t="shared" si="6"/>
        <v>100</v>
      </c>
      <c r="F58" s="17">
        <v>40</v>
      </c>
      <c r="G58" s="17">
        <f t="shared" si="2"/>
        <v>40</v>
      </c>
      <c r="H58" s="17">
        <v>70</v>
      </c>
      <c r="I58" s="17">
        <f t="shared" si="3"/>
        <v>70</v>
      </c>
      <c r="J58" s="17">
        <v>100</v>
      </c>
      <c r="K58" s="17">
        <f t="shared" si="4"/>
        <v>100</v>
      </c>
      <c r="L58" s="17">
        <v>100</v>
      </c>
      <c r="M58" s="17">
        <f t="shared" si="5"/>
        <v>100</v>
      </c>
      <c r="N58" s="17">
        <v>10</v>
      </c>
      <c r="O58" s="17">
        <v>10</v>
      </c>
      <c r="P58" s="17">
        <v>10</v>
      </c>
      <c r="Q58" s="17">
        <v>10</v>
      </c>
      <c r="R58" s="17">
        <v>10</v>
      </c>
      <c r="S58" s="17">
        <v>10</v>
      </c>
      <c r="T58" s="17">
        <v>10</v>
      </c>
      <c r="U58" s="17">
        <v>10</v>
      </c>
      <c r="V58" s="17">
        <v>10</v>
      </c>
      <c r="W58" s="17">
        <v>10</v>
      </c>
      <c r="X58" s="17">
        <v>10</v>
      </c>
      <c r="Y58" s="17">
        <f xml:space="preserve"> 26*100/AD58</f>
        <v>100</v>
      </c>
      <c r="Z58" s="17">
        <f xml:space="preserve"> 26*100/AD58</f>
        <v>100</v>
      </c>
      <c r="AA58" s="17">
        <f xml:space="preserve"> 26*100/AD58</f>
        <v>100</v>
      </c>
      <c r="AB58" s="17">
        <f xml:space="preserve"> 26*100/AD58</f>
        <v>100</v>
      </c>
      <c r="AC58" s="17">
        <f xml:space="preserve"> 26*100/AD58</f>
        <v>100</v>
      </c>
      <c r="AD58" s="17">
        <v>26</v>
      </c>
      <c r="AE58" s="4"/>
      <c r="AF58" s="4"/>
      <c r="AG58" s="4"/>
      <c r="AH58" s="4"/>
      <c r="AI58" s="4"/>
      <c r="AJ58" s="4"/>
      <c r="AK58" s="4"/>
      <c r="AL58" s="4"/>
      <c r="AM58" s="4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</row>
    <row r="59" spans="1:82" s="6" customFormat="1" ht="163.5" customHeight="1">
      <c r="A59" s="15">
        <v>58</v>
      </c>
      <c r="B59" s="19" t="s">
        <v>58</v>
      </c>
      <c r="C59" s="15">
        <f t="shared" si="7"/>
        <v>310</v>
      </c>
      <c r="D59" s="15">
        <f t="shared" si="8"/>
        <v>309.63369963369962</v>
      </c>
      <c r="E59" s="15">
        <f t="shared" si="6"/>
        <v>99.881838591516001</v>
      </c>
      <c r="F59" s="17">
        <v>40</v>
      </c>
      <c r="G59" s="17">
        <f t="shared" si="2"/>
        <v>40</v>
      </c>
      <c r="H59" s="17">
        <v>70</v>
      </c>
      <c r="I59" s="17">
        <f t="shared" si="3"/>
        <v>70</v>
      </c>
      <c r="J59" s="17">
        <v>100</v>
      </c>
      <c r="K59" s="17">
        <f t="shared" si="4"/>
        <v>100</v>
      </c>
      <c r="L59" s="17">
        <v>100</v>
      </c>
      <c r="M59" s="17">
        <f t="shared" si="5"/>
        <v>99.633699633699635</v>
      </c>
      <c r="N59" s="17">
        <v>10</v>
      </c>
      <c r="O59" s="17">
        <v>10</v>
      </c>
      <c r="P59" s="17">
        <v>10</v>
      </c>
      <c r="Q59" s="17">
        <v>10</v>
      </c>
      <c r="R59" s="17">
        <v>10</v>
      </c>
      <c r="S59" s="17">
        <v>10</v>
      </c>
      <c r="T59" s="17">
        <v>10</v>
      </c>
      <c r="U59" s="17">
        <v>10</v>
      </c>
      <c r="V59" s="17">
        <v>10</v>
      </c>
      <c r="W59" s="17">
        <v>10</v>
      </c>
      <c r="X59" s="17">
        <v>10</v>
      </c>
      <c r="Y59" s="17">
        <f xml:space="preserve"> 91*100/AD59</f>
        <v>100</v>
      </c>
      <c r="Z59" s="17">
        <f xml:space="preserve"> 91*100/AD59</f>
        <v>100</v>
      </c>
      <c r="AA59" s="17">
        <f xml:space="preserve"> 90*100/AD59</f>
        <v>98.901098901098905</v>
      </c>
      <c r="AB59" s="17">
        <f xml:space="preserve"> 91*100/AD59</f>
        <v>100</v>
      </c>
      <c r="AC59" s="17">
        <f xml:space="preserve"> 91*100/AD59</f>
        <v>100</v>
      </c>
      <c r="AD59" s="17">
        <v>91</v>
      </c>
      <c r="AE59" s="4"/>
      <c r="AF59" s="4"/>
      <c r="AG59" s="4"/>
      <c r="AH59" s="4"/>
      <c r="AI59" s="4"/>
      <c r="AJ59" s="4"/>
      <c r="AK59" s="4"/>
      <c r="AL59" s="4"/>
      <c r="AM59" s="4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</row>
    <row r="60" spans="1:82" s="6" customFormat="1" ht="26.25" customHeight="1">
      <c r="A60" s="15">
        <v>59</v>
      </c>
      <c r="B60" s="16" t="s">
        <v>60</v>
      </c>
      <c r="C60" s="15">
        <f t="shared" si="7"/>
        <v>310</v>
      </c>
      <c r="D60" s="15">
        <f t="shared" si="8"/>
        <v>310</v>
      </c>
      <c r="E60" s="15">
        <f t="shared" si="6"/>
        <v>100</v>
      </c>
      <c r="F60" s="17">
        <v>40</v>
      </c>
      <c r="G60" s="17">
        <f t="shared" si="2"/>
        <v>40</v>
      </c>
      <c r="H60" s="17">
        <v>70</v>
      </c>
      <c r="I60" s="17">
        <f t="shared" si="3"/>
        <v>70</v>
      </c>
      <c r="J60" s="17">
        <v>100</v>
      </c>
      <c r="K60" s="17">
        <f t="shared" si="4"/>
        <v>100</v>
      </c>
      <c r="L60" s="17">
        <v>100</v>
      </c>
      <c r="M60" s="17">
        <f t="shared" si="5"/>
        <v>100</v>
      </c>
      <c r="N60" s="17">
        <v>10</v>
      </c>
      <c r="O60" s="17">
        <v>10</v>
      </c>
      <c r="P60" s="17">
        <v>10</v>
      </c>
      <c r="Q60" s="17">
        <v>10</v>
      </c>
      <c r="R60" s="17">
        <v>10</v>
      </c>
      <c r="S60" s="17">
        <v>10</v>
      </c>
      <c r="T60" s="17">
        <v>10</v>
      </c>
      <c r="U60" s="17">
        <v>10</v>
      </c>
      <c r="V60" s="17">
        <v>10</v>
      </c>
      <c r="W60" s="17">
        <v>10</v>
      </c>
      <c r="X60" s="17">
        <v>10</v>
      </c>
      <c r="Y60" s="17">
        <f xml:space="preserve"> 31*100/AD60</f>
        <v>100</v>
      </c>
      <c r="Z60" s="17">
        <f xml:space="preserve"> 31*100/AD60</f>
        <v>100</v>
      </c>
      <c r="AA60" s="17">
        <f xml:space="preserve"> 31*100/AD60</f>
        <v>100</v>
      </c>
      <c r="AB60" s="17">
        <f xml:space="preserve"> 31*100/AD60</f>
        <v>100</v>
      </c>
      <c r="AC60" s="17">
        <f xml:space="preserve"> 31*100/AD60</f>
        <v>100</v>
      </c>
      <c r="AD60" s="17">
        <v>31</v>
      </c>
      <c r="AE60" s="4"/>
      <c r="AF60" s="4"/>
      <c r="AG60" s="4"/>
      <c r="AH60" s="4"/>
      <c r="AI60" s="4"/>
      <c r="AJ60" s="4"/>
      <c r="AK60" s="4"/>
      <c r="AL60" s="4"/>
      <c r="AM60" s="4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</row>
    <row r="61" spans="1:82" s="9" customFormat="1" ht="21" customHeight="1">
      <c r="A61" s="15">
        <v>60</v>
      </c>
      <c r="B61" s="16" t="s">
        <v>59</v>
      </c>
      <c r="C61" s="15">
        <f t="shared" si="7"/>
        <v>310</v>
      </c>
      <c r="D61" s="15">
        <f t="shared" si="8"/>
        <v>310</v>
      </c>
      <c r="E61" s="15">
        <f t="shared" si="6"/>
        <v>100</v>
      </c>
      <c r="F61" s="17">
        <v>40</v>
      </c>
      <c r="G61" s="17">
        <f t="shared" si="2"/>
        <v>40</v>
      </c>
      <c r="H61" s="17">
        <v>70</v>
      </c>
      <c r="I61" s="17">
        <f t="shared" si="3"/>
        <v>70</v>
      </c>
      <c r="J61" s="17">
        <v>100</v>
      </c>
      <c r="K61" s="17">
        <f t="shared" si="4"/>
        <v>100</v>
      </c>
      <c r="L61" s="17">
        <v>100</v>
      </c>
      <c r="M61" s="17">
        <f t="shared" si="5"/>
        <v>100</v>
      </c>
      <c r="N61" s="17">
        <v>10</v>
      </c>
      <c r="O61" s="17">
        <v>10</v>
      </c>
      <c r="P61" s="17">
        <v>10</v>
      </c>
      <c r="Q61" s="17">
        <v>10</v>
      </c>
      <c r="R61" s="17">
        <v>10</v>
      </c>
      <c r="S61" s="17">
        <v>10</v>
      </c>
      <c r="T61" s="17">
        <v>10</v>
      </c>
      <c r="U61" s="17">
        <v>10</v>
      </c>
      <c r="V61" s="17">
        <v>10</v>
      </c>
      <c r="W61" s="17">
        <v>10</v>
      </c>
      <c r="X61" s="17">
        <v>10</v>
      </c>
      <c r="Y61" s="17">
        <f xml:space="preserve"> 41*100/AD61</f>
        <v>100</v>
      </c>
      <c r="Z61" s="17">
        <f xml:space="preserve"> 41*100/AD61</f>
        <v>100</v>
      </c>
      <c r="AA61" s="17">
        <f xml:space="preserve"> 41*100/AD61</f>
        <v>100</v>
      </c>
      <c r="AB61" s="17">
        <f xml:space="preserve"> 41*100/AD61</f>
        <v>100</v>
      </c>
      <c r="AC61" s="17">
        <f xml:space="preserve"> 41*100/AD61</f>
        <v>100</v>
      </c>
      <c r="AD61" s="17">
        <v>41</v>
      </c>
      <c r="AE61" s="7"/>
      <c r="AF61" s="7"/>
      <c r="AG61" s="7"/>
      <c r="AH61" s="7"/>
      <c r="AI61" s="7"/>
      <c r="AJ61" s="7"/>
      <c r="AK61" s="7"/>
      <c r="AL61" s="7"/>
      <c r="AM61" s="7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</row>
    <row r="62" spans="1:82" s="11" customFormat="1">
      <c r="A62" s="20"/>
      <c r="B62" s="21"/>
      <c r="C62" s="20">
        <f>(C2+C3+C4+C5+C6+C7+C8+C9+C10+C11+C12+C13+C14+C15+C16+C17+C18+C19+C20+C21+C22+C23+C24+C25+C26+C27+C28+C29+C30+C31+C32+C33+C34+C35+C36+C37+C38+C39+C40+C41+C42+C43+C44+C45+C46+C47+C48+C49+C50+C51+C52+C53+C54+C55+C56+C57+C58+C59+C60+C61)/60</f>
        <v>310</v>
      </c>
      <c r="D62" s="20">
        <f t="shared" ref="D62:M62" si="14">(D2+D3+D4+D5+D6+D7+D8+D9+D10+D11+D12+D13+D14+D15+D16+D17+D18+D19+D20+D21+D22+D23+D24+D25+D26+D27+D28+D29+D30+D31+D32+D33+D34+D35+D36+D37+D38+D39+D40+D41+D42+D43+D44+D45+D46+D47+D48+D49+D50+D51+D52+D53+D54+D55+D56+D57+D58+D59+D60+D61)/60</f>
        <v>303.37877073297568</v>
      </c>
      <c r="E62" s="20">
        <f t="shared" si="14"/>
        <v>97.864119591282446</v>
      </c>
      <c r="F62" s="20">
        <f t="shared" si="14"/>
        <v>40</v>
      </c>
      <c r="G62" s="20">
        <f t="shared" si="14"/>
        <v>39.666666666666664</v>
      </c>
      <c r="H62" s="20">
        <f t="shared" si="14"/>
        <v>70</v>
      </c>
      <c r="I62" s="20">
        <f t="shared" si="14"/>
        <v>66.599999999999994</v>
      </c>
      <c r="J62" s="20">
        <f t="shared" si="14"/>
        <v>100</v>
      </c>
      <c r="K62" s="20">
        <f t="shared" si="14"/>
        <v>99.607612164782182</v>
      </c>
      <c r="L62" s="20">
        <f t="shared" si="14"/>
        <v>100</v>
      </c>
      <c r="M62" s="20">
        <f t="shared" si="14"/>
        <v>97.504491901526819</v>
      </c>
      <c r="N62" s="20">
        <f t="shared" ref="N62" si="15">(N2+N3+N4+N5+N6+N7+N8+N9+N10+N11+N12+N13+N14+N15+N16+N17+N18+N19+N20+N21+N22+N23+N24+N25+N26+N27+N28+N29+N30+N31+N32+N33+N34+N35+N36+N37+N38+N39+N40+N41+N42+N43+N44+N45+N46+N47+N48+N49+N50+N51+N52+N53+N54+N55+N56+N57+N58+N59+N60+N61)/60</f>
        <v>9.8833333333333329</v>
      </c>
      <c r="O62" s="20">
        <f t="shared" ref="O62" si="16">(O2+O3+O4+O5+O6+O7+O8+O9+O10+O11+O12+O13+O14+O15+O16+O17+O18+O19+O20+O21+O22+O23+O24+O25+O26+O27+O28+O29+O30+O31+O32+O33+O34+O35+O36+O37+O38+O39+O40+O41+O42+O43+O44+O45+O46+O47+O48+O49+O50+O51+O52+O53+O54+O55+O56+O57+O58+O59+O60+O61)/60</f>
        <v>9.9666666666666668</v>
      </c>
      <c r="P62" s="20">
        <f t="shared" ref="P62" si="17">(P2+P3+P4+P5+P6+P7+P8+P9+P10+P11+P12+P13+P14+P15+P16+P17+P18+P19+P20+P21+P22+P23+P24+P25+P26+P27+P28+P29+P30+P31+P32+P33+P34+P35+P36+P37+P38+P39+P40+P41+P42+P43+P44+P45+P46+P47+P48+P49+P50+P51+P52+P53+P54+P55+P56+P57+P58+P59+P60+P61)/60</f>
        <v>9.9666666666666668</v>
      </c>
      <c r="Q62" s="20">
        <f t="shared" ref="Q62" si="18">(Q2+Q3+Q4+Q5+Q6+Q7+Q8+Q9+Q10+Q11+Q12+Q13+Q14+Q15+Q16+Q17+Q18+Q19+Q20+Q21+Q22+Q23+Q24+Q25+Q26+Q27+Q28+Q29+Q30+Q31+Q32+Q33+Q34+Q35+Q36+Q37+Q38+Q39+Q40+Q41+Q42+Q43+Q44+Q45+Q46+Q47+Q48+Q49+Q50+Q51+Q52+Q53+Q54+Q55+Q56+Q57+Q58+Q59+Q60+Q61)/60</f>
        <v>9.85</v>
      </c>
      <c r="R62" s="20">
        <f t="shared" ref="R62" si="19">(R2+R3+R4+R5+R6+R7+R8+R9+R10+R11+R12+R13+R14+R15+R16+R17+R18+R19+R20+R21+R22+R23+R24+R25+R26+R27+R28+R29+R30+R31+R32+R33+R34+R35+R36+R37+R38+R39+R40+R41+R42+R43+R44+R45+R46+R47+R48+R49+R50+R51+R52+R53+R54+R55+R56+R57+R58+R59+R60+R61)/60</f>
        <v>9.1166666666666671</v>
      </c>
      <c r="S62" s="20">
        <f t="shared" ref="S62" si="20">(S2+S3+S4+S5+S6+S7+S8+S9+S10+S11+S12+S13+S14+S15+S16+S17+S18+S19+S20+S21+S22+S23+S24+S25+S26+S27+S28+S29+S30+S31+S32+S33+S34+S35+S36+S37+S38+S39+S40+S41+S42+S43+S44+S45+S46+S47+S48+S49+S50+S51+S52+S53+S54+S55+S56+S57+S58+S59+S60+S61)/60</f>
        <v>9.75</v>
      </c>
      <c r="T62" s="20">
        <f t="shared" ref="T62" si="21">(T2+T3+T4+T5+T6+T7+T8+T9+T10+T11+T12+T13+T14+T15+T16+T17+T18+T19+T20+T21+T22+T23+T24+T25+T26+T27+T28+T29+T30+T31+T32+T33+T34+T35+T36+T37+T38+T39+T40+T41+T42+T43+T44+T45+T46+T47+T48+T49+T50+T51+T52+T53+T54+T55+T56+T57+T58+T59+T60+T61)/60</f>
        <v>9.8166666666666664</v>
      </c>
      <c r="U62" s="20">
        <f t="shared" ref="U62" si="22">(U2+U3+U4+U5+U6+U7+U8+U9+U10+U11+U12+U13+U14+U15+U16+U17+U18+U19+U20+U21+U22+U23+U24+U25+U26+U27+U28+U29+U30+U31+U32+U33+U34+U35+U36+U37+U38+U39+U40+U41+U42+U43+U44+U45+U46+U47+U48+U49+U50+U51+U52+U53+U54+U55+U56+U57+U58+U59+U60+U61)/60</f>
        <v>9.6166666666666671</v>
      </c>
      <c r="V62" s="20">
        <f t="shared" ref="V62" si="23">(V2+V3+V4+V5+V6+V7+V8+V9+V10+V11+V12+V13+V14+V15+V16+V17+V18+V19+V20+V21+V22+V23+V24+V25+V26+V27+V28+V29+V30+V31+V32+V33+V34+V35+V36+V37+V38+V39+V40+V41+V42+V43+V44+V45+V46+V47+V48+V49+V50+V51+V52+V53+V54+V55+V56+V57+V58+V59+V60+V61)/60</f>
        <v>9.5666666666666664</v>
      </c>
      <c r="W62" s="20">
        <f t="shared" ref="W62" si="24">(W2+W3+W4+W5+W6+W7+W8+W9+W10+W11+W12+W13+W14+W15+W16+W17+W18+W19+W20+W21+W22+W23+W24+W25+W26+W27+W28+W29+W30+W31+W32+W33+W34+W35+W36+W37+W38+W39+W40+W41+W42+W43+W44+W45+W46+W47+W48+W49+W50+W51+W52+W53+W54+W55+W56+W57+W58+W59+W60+W61)/60</f>
        <v>9.8333333333333339</v>
      </c>
      <c r="X62" s="20">
        <f t="shared" ref="X62" si="25">(X2+X3+X4+X5+X6+X7+X8+X9+X10+X11+X12+X13+X14+X15+X16+X17+X18+X19+X20+X21+X22+X23+X24+X25+X26+X27+X28+X29+X30+X31+X32+X33+X34+X35+X36+X37+X38+X39+X40+X41+X42+X43+X44+X45+X46+X47+X48+X49+X50+X51+X52+X53+X54+X55+X56+X57+X58+X59+X60+X61)/60</f>
        <v>8.9</v>
      </c>
      <c r="Y62" s="20">
        <f t="shared" ref="Y62" si="26">(Y2+Y3+Y4+Y5+Y6+Y7+Y8+Y9+Y10+Y11+Y12+Y13+Y14+Y15+Y16+Y17+Y18+Y19+Y20+Y21+Y22+Y23+Y24+Y25+Y26+Y27+Y28+Y29+Y30+Y31+Y32+Y33+Y34+Y35+Y36+Y37+Y38+Y39+Y40+Y41+Y42+Y43+Y44+Y45+Y46+Y47+Y48+Y49+Y50+Y51+Y52+Y53+Y54+Y55+Y56+Y57+Y58+Y59+Y60+Y61)/60</f>
        <v>99.541578145501489</v>
      </c>
      <c r="Z62" s="20">
        <f t="shared" ref="Z62" si="27">(Z2+Z3+Z4+Z5+Z6+Z7+Z8+Z9+Z10+Z11+Z12+Z13+Z14+Z15+Z16+Z17+Z18+Z19+Z20+Z21+Z22+Z23+Z24+Z25+Z26+Z27+Z28+Z29+Z30+Z31+Z32+Z33+Z34+Z35+Z36+Z37+Z38+Z39+Z40+Z41+Z42+Z43+Z44+Z45+Z46+Z47+Z48+Z49+Z50+Z51+Z52+Z53+Z54+Z55+Z56+Z57+Z58+Z59+Z60+Z61)/60</f>
        <v>99.673646184062846</v>
      </c>
      <c r="AA62" s="20">
        <f t="shared" ref="AA62" si="28">(AA2+AA3+AA4+AA5+AA6+AA7+AA8+AA9+AA10+AA11+AA12+AA13+AA14+AA15+AA16+AA17+AA18+AA19+AA20+AA21+AA22+AA23+AA24+AA25+AA26+AA27+AA28+AA29+AA30+AA31+AA32+AA33+AA34+AA35+AA36+AA37+AA38+AA39+AA40+AA41+AA42+AA43+AA44+AA45+AA46+AA47+AA48+AA49+AA50+AA51+AA52+AA53+AA54+AA55+AA56+AA57+AA58+AA59+AA60+AA61)/60</f>
        <v>93.586687733643473</v>
      </c>
      <c r="AB62" s="20">
        <f t="shared" ref="AB62" si="29">(AB2+AB3+AB4+AB5+AB6+AB7+AB8+AB9+AB10+AB11+AB12+AB13+AB14+AB15+AB16+AB17+AB18+AB19+AB20+AB21+AB22+AB23+AB24+AB25+AB26+AB27+AB28+AB29+AB30+AB31+AB32+AB33+AB34+AB35+AB36+AB37+AB38+AB39+AB40+AB41+AB42+AB43+AB44+AB45+AB46+AB47+AB48+AB49+AB50+AB51+AB52+AB53+AB54+AB55+AB56+AB57+AB58+AB59+AB60+AB61)/60</f>
        <v>99.50511150961502</v>
      </c>
      <c r="AC62" s="20">
        <f t="shared" ref="AC62" si="30">(AC2+AC3+AC4+AC5+AC6+AC7+AC8+AC9+AC10+AC11+AC12+AC13+AC14+AC15+AC16+AC17+AC18+AC19+AC20+AC21+AC22+AC23+AC24+AC25+AC26+AC27+AC28+AC29+AC30+AC31+AC32+AC33+AC34+AC35+AC36+AC37+AC38+AC39+AC40+AC41+AC42+AC43+AC44+AC45+AC46+AC47+AC48+AC49+AC50+AC51+AC52+AC53+AC54+AC55+AC56+AC57+AC58+AC59+AC60+AC61)/60</f>
        <v>99.421676461321994</v>
      </c>
      <c r="AD62" s="20">
        <f>(AD2+AD3+AD4+AD5+AD6+AD7+AD8+AD9+AD10+AD11+AD12+AD13+AD14+AD15+AD16+AD17+AD18+AD19+AD20+AD21+AD22+AD23+AD24+AD25+AD26+AD27+AD28+AD29+AD30+AD31+AD32+AD33+AD34+AD35+AD36+AD37+AD38+AD39+AD40+AD41+AD42+AD43+AD44+AD45+AD46+AD47+AD48+AD49+AD50+AD51+AD52+AD53+AD54+AD55+AD56+AD57+AD58+AD59+AD60+AD61)</f>
        <v>2002</v>
      </c>
      <c r="AE62" s="4"/>
      <c r="AF62" s="4"/>
      <c r="AG62" s="4"/>
      <c r="AH62" s="4"/>
      <c r="AI62" s="4"/>
      <c r="AJ62" s="4"/>
      <c r="AK62" s="4"/>
      <c r="AL62" s="4"/>
      <c r="AM62" s="4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</row>
    <row r="63" spans="1:82">
      <c r="A63" s="22" t="s">
        <v>76</v>
      </c>
      <c r="B63" s="23"/>
      <c r="C63" s="22"/>
      <c r="D63" s="22"/>
      <c r="E63" s="22"/>
      <c r="F63" s="22"/>
      <c r="G63" s="22"/>
      <c r="H63" s="22"/>
      <c r="I63" s="22"/>
      <c r="J63" s="22"/>
      <c r="K63" s="22"/>
      <c r="L63" s="22"/>
      <c r="AB63" s="22"/>
      <c r="AC63" s="22"/>
    </row>
    <row r="64" spans="1:82" ht="32.25" customHeight="1">
      <c r="B64" s="31" t="s">
        <v>85</v>
      </c>
      <c r="C64" s="32">
        <f>(C2+C3+C4+C5+C6+C7+C8+C9+C10+C11+C12+C13+C14+C15+C16+C17+C18+C19+C20+C21+C22+C23+C24+C25+C26+C27+C28+C29+C30+C31)/30</f>
        <v>310</v>
      </c>
      <c r="D64" s="32">
        <f t="shared" ref="D64:AC64" si="31">(D2+D3+D4+D5+D6+D7+D8+D9+D10+D11+D12+D13+D14+D15+D16+D17+D18+D19+D20+D21+D22+D23+D24+D25+D26+D27+D28+D29+D30+D31)/30</f>
        <v>299.96289217856008</v>
      </c>
      <c r="E64" s="32">
        <f t="shared" si="31"/>
        <v>96.762223283406485</v>
      </c>
      <c r="F64" s="32">
        <f t="shared" si="31"/>
        <v>40</v>
      </c>
      <c r="G64" s="32">
        <f t="shared" si="31"/>
        <v>39.43333333333333</v>
      </c>
      <c r="H64" s="32">
        <f t="shared" si="31"/>
        <v>70</v>
      </c>
      <c r="I64" s="32">
        <f t="shared" si="31"/>
        <v>65.333333333333329</v>
      </c>
      <c r="J64" s="32">
        <f t="shared" si="31"/>
        <v>100</v>
      </c>
      <c r="K64" s="32">
        <f t="shared" si="31"/>
        <v>99.21522432956435</v>
      </c>
      <c r="L64" s="32">
        <f t="shared" si="31"/>
        <v>100</v>
      </c>
      <c r="M64" s="32">
        <f t="shared" si="31"/>
        <v>95.981001182329095</v>
      </c>
      <c r="N64" s="32">
        <f t="shared" si="31"/>
        <v>9.8000000000000007</v>
      </c>
      <c r="O64" s="32">
        <f t="shared" si="31"/>
        <v>9.9333333333333336</v>
      </c>
      <c r="P64" s="32">
        <f t="shared" si="31"/>
        <v>9.9333333333333336</v>
      </c>
      <c r="Q64" s="32">
        <f t="shared" si="31"/>
        <v>9.7666666666666675</v>
      </c>
      <c r="R64" s="32">
        <f t="shared" si="31"/>
        <v>8.6333333333333329</v>
      </c>
      <c r="S64" s="32">
        <f t="shared" si="31"/>
        <v>9.5666666666666664</v>
      </c>
      <c r="T64" s="32">
        <f t="shared" si="31"/>
        <v>9.7333333333333325</v>
      </c>
      <c r="U64" s="32">
        <f t="shared" si="31"/>
        <v>9.6333333333333329</v>
      </c>
      <c r="V64" s="32">
        <f t="shared" si="31"/>
        <v>9.4333333333333336</v>
      </c>
      <c r="W64" s="32">
        <f t="shared" si="31"/>
        <v>9.7666666666666675</v>
      </c>
      <c r="X64" s="32">
        <f t="shared" si="31"/>
        <v>8.5666666666666664</v>
      </c>
      <c r="Y64" s="32">
        <f t="shared" si="31"/>
        <v>99.083156291002979</v>
      </c>
      <c r="Z64" s="32">
        <f t="shared" si="31"/>
        <v>99.347292368125693</v>
      </c>
      <c r="AA64" s="32">
        <f t="shared" si="31"/>
        <v>89.884149012737907</v>
      </c>
      <c r="AB64" s="32">
        <f t="shared" si="31"/>
        <v>99.063986460090263</v>
      </c>
      <c r="AC64" s="32">
        <f t="shared" si="31"/>
        <v>98.994868074159115</v>
      </c>
      <c r="AD64" s="32">
        <f>AD2+AD3+AD4+AD5+AD6+AD7+AD8+AD9+AD10+AD11+AD12+AD13+AD14+AD15+AD16+AD17+AD18+AD19+AD20+AD21+AD22+AD23+AD24+AD25+AD26+AD27+AD28+AD29+AD30+AD31</f>
        <v>1256</v>
      </c>
    </row>
    <row r="65" spans="2:39" ht="29.25" customHeight="1">
      <c r="B65" s="31" t="s">
        <v>84</v>
      </c>
      <c r="C65" s="32">
        <f>(C32+C33+C34+C35+C36+C37+C38+C39+C40+C41+C42+C43+C44+C45+C46+C47+C48+C49+C50+C51+C52+C53+C54+C55+C56+C57+C58+C59)/28</f>
        <v>310</v>
      </c>
      <c r="D65" s="32">
        <f t="shared" ref="D65:AC65" si="32">(D32+D33+D34+D35+D36+D37+D38+D39+D40+D41+D42+D43+D44+D45+D46+D47+D48+D49+D50+D51+D52+D53+D54+D55+D56+D57+D58+D59)/28</f>
        <v>306.56569566506204</v>
      </c>
      <c r="E65" s="32">
        <f t="shared" si="32"/>
        <v>98.892159891955501</v>
      </c>
      <c r="F65" s="32">
        <f t="shared" si="32"/>
        <v>40</v>
      </c>
      <c r="G65" s="32">
        <f t="shared" si="32"/>
        <v>39.892857142857146</v>
      </c>
      <c r="H65" s="32">
        <f t="shared" si="32"/>
        <v>70</v>
      </c>
      <c r="I65" s="32">
        <f t="shared" si="32"/>
        <v>67.714285714285708</v>
      </c>
      <c r="J65" s="32">
        <f t="shared" si="32"/>
        <v>100</v>
      </c>
      <c r="K65" s="32">
        <f t="shared" si="32"/>
        <v>100</v>
      </c>
      <c r="L65" s="32">
        <f t="shared" si="32"/>
        <v>100</v>
      </c>
      <c r="M65" s="32">
        <f t="shared" si="32"/>
        <v>98.958552807919176</v>
      </c>
      <c r="N65" s="32">
        <f t="shared" si="32"/>
        <v>9.9642857142857135</v>
      </c>
      <c r="O65" s="32">
        <f t="shared" si="32"/>
        <v>10</v>
      </c>
      <c r="P65" s="32">
        <f t="shared" si="32"/>
        <v>10</v>
      </c>
      <c r="Q65" s="32">
        <f t="shared" si="32"/>
        <v>9.9285714285714288</v>
      </c>
      <c r="R65" s="32">
        <f t="shared" si="32"/>
        <v>9.5714285714285712</v>
      </c>
      <c r="S65" s="32">
        <f t="shared" si="32"/>
        <v>9.9285714285714288</v>
      </c>
      <c r="T65" s="32">
        <f t="shared" si="32"/>
        <v>9.8928571428571423</v>
      </c>
      <c r="U65" s="32">
        <f t="shared" si="32"/>
        <v>9.5714285714285712</v>
      </c>
      <c r="V65" s="32">
        <f t="shared" si="32"/>
        <v>9.6785714285714288</v>
      </c>
      <c r="W65" s="32">
        <f t="shared" si="32"/>
        <v>9.8928571428571423</v>
      </c>
      <c r="X65" s="32">
        <f t="shared" si="32"/>
        <v>9.1785714285714288</v>
      </c>
      <c r="Y65" s="32">
        <f t="shared" si="32"/>
        <v>100</v>
      </c>
      <c r="Z65" s="32">
        <f t="shared" si="32"/>
        <v>100</v>
      </c>
      <c r="AA65" s="32">
        <f t="shared" si="32"/>
        <v>97.09559977273112</v>
      </c>
      <c r="AB65" s="32">
        <f t="shared" si="32"/>
        <v>99.942396313364057</v>
      </c>
      <c r="AC65" s="32">
        <f t="shared" si="32"/>
        <v>99.837662337662337</v>
      </c>
      <c r="AD65" s="32">
        <f>AD32+AD33+AD34+AD35+AD36+AD37+AD38+AD39+AD40+AD41+AD42+AD43+AD44+AD45+AD46+AD47+AD48+AD49+AD50+AD51+AD52+AD53+AD54+AD55+AD56+AD57+AD58+AD59</f>
        <v>674</v>
      </c>
    </row>
    <row r="66" spans="2:39" ht="28.5" customHeight="1">
      <c r="B66" s="31" t="s">
        <v>83</v>
      </c>
      <c r="C66" s="32">
        <f>(C60+C61)/2</f>
        <v>310</v>
      </c>
      <c r="D66" s="32">
        <f t="shared" ref="D66:AC66" si="33">(D60+D61)/2</f>
        <v>310</v>
      </c>
      <c r="E66" s="32">
        <f t="shared" si="33"/>
        <v>100</v>
      </c>
      <c r="F66" s="32">
        <f t="shared" si="33"/>
        <v>40</v>
      </c>
      <c r="G66" s="32">
        <f t="shared" si="33"/>
        <v>40</v>
      </c>
      <c r="H66" s="32">
        <f t="shared" si="33"/>
        <v>70</v>
      </c>
      <c r="I66" s="32">
        <f t="shared" si="33"/>
        <v>70</v>
      </c>
      <c r="J66" s="32">
        <f t="shared" si="33"/>
        <v>100</v>
      </c>
      <c r="K66" s="32">
        <f t="shared" si="33"/>
        <v>100</v>
      </c>
      <c r="L66" s="32">
        <f t="shared" si="33"/>
        <v>100</v>
      </c>
      <c r="M66" s="32">
        <f t="shared" si="33"/>
        <v>100</v>
      </c>
      <c r="N66" s="32">
        <f t="shared" si="33"/>
        <v>10</v>
      </c>
      <c r="O66" s="32">
        <f t="shared" si="33"/>
        <v>10</v>
      </c>
      <c r="P66" s="32">
        <f t="shared" si="33"/>
        <v>10</v>
      </c>
      <c r="Q66" s="32">
        <f t="shared" si="33"/>
        <v>10</v>
      </c>
      <c r="R66" s="32">
        <f t="shared" si="33"/>
        <v>10</v>
      </c>
      <c r="S66" s="32">
        <f t="shared" si="33"/>
        <v>10</v>
      </c>
      <c r="T66" s="32">
        <f t="shared" si="33"/>
        <v>10</v>
      </c>
      <c r="U66" s="32">
        <f t="shared" si="33"/>
        <v>10</v>
      </c>
      <c r="V66" s="32">
        <f t="shared" si="33"/>
        <v>10</v>
      </c>
      <c r="W66" s="32">
        <f t="shared" si="33"/>
        <v>10</v>
      </c>
      <c r="X66" s="32">
        <f t="shared" si="33"/>
        <v>10</v>
      </c>
      <c r="Y66" s="32">
        <f t="shared" si="33"/>
        <v>100</v>
      </c>
      <c r="Z66" s="32">
        <f t="shared" si="33"/>
        <v>100</v>
      </c>
      <c r="AA66" s="32">
        <f t="shared" si="33"/>
        <v>100</v>
      </c>
      <c r="AB66" s="32">
        <f t="shared" si="33"/>
        <v>100</v>
      </c>
      <c r="AC66" s="32">
        <f t="shared" si="33"/>
        <v>100</v>
      </c>
      <c r="AD66" s="32">
        <f>AD60+AD61</f>
        <v>72</v>
      </c>
    </row>
    <row r="67" spans="2:39" ht="24.75" customHeight="1">
      <c r="B67" s="33"/>
      <c r="C67" s="34"/>
      <c r="D67" s="34"/>
      <c r="E67" s="34"/>
      <c r="F67" s="34"/>
      <c r="G67" s="35"/>
      <c r="H67" s="35"/>
      <c r="I67" s="35"/>
      <c r="J67" s="35"/>
      <c r="K67" s="35"/>
      <c r="L67" s="35"/>
      <c r="M67" s="35"/>
      <c r="N67" s="35"/>
      <c r="AA67" s="36"/>
      <c r="AB67" s="36"/>
      <c r="AC67" s="22"/>
    </row>
    <row r="68" spans="2:39" ht="51.75" customHeight="1">
      <c r="B68" s="33"/>
      <c r="C68" s="34"/>
      <c r="D68" s="34"/>
      <c r="E68" s="34"/>
      <c r="F68" s="34"/>
      <c r="G68" s="35"/>
      <c r="H68" s="35"/>
      <c r="I68" s="35"/>
      <c r="J68" s="35"/>
      <c r="K68" s="35"/>
      <c r="L68" s="35"/>
      <c r="M68" s="35"/>
      <c r="N68" s="35"/>
      <c r="AA68" s="36"/>
      <c r="AB68" s="36"/>
      <c r="AC68" s="22"/>
    </row>
    <row r="69" spans="2:39">
      <c r="B69" s="33"/>
      <c r="C69" s="34"/>
      <c r="D69" s="34"/>
      <c r="E69" s="34"/>
      <c r="F69" s="34"/>
      <c r="G69" s="37"/>
      <c r="H69" s="37"/>
      <c r="I69" s="37"/>
      <c r="J69" s="37"/>
      <c r="K69" s="37"/>
      <c r="L69" s="37"/>
      <c r="M69" s="35"/>
      <c r="N69" s="35"/>
      <c r="AB69" s="22"/>
      <c r="AC69" s="22"/>
    </row>
    <row r="70" spans="2:39">
      <c r="B70" s="23"/>
      <c r="C70" s="22"/>
      <c r="D70" s="22"/>
      <c r="E70" s="22"/>
      <c r="F70" s="22"/>
      <c r="G70" s="22"/>
      <c r="H70" s="22"/>
      <c r="I70" s="22"/>
      <c r="J70" s="22"/>
      <c r="L70" s="22"/>
      <c r="M70" s="22"/>
      <c r="N70" s="38"/>
      <c r="O70" s="22"/>
      <c r="AB70" s="22"/>
      <c r="AC70" s="22"/>
    </row>
    <row r="71" spans="2:39">
      <c r="B71" s="23"/>
      <c r="C71" s="22"/>
      <c r="D71" s="22"/>
      <c r="E71" s="22"/>
      <c r="F71" s="22"/>
      <c r="G71" s="22"/>
      <c r="H71" s="22"/>
      <c r="I71" s="22"/>
      <c r="J71" s="22"/>
      <c r="L71" s="22"/>
      <c r="M71" s="22"/>
      <c r="N71" s="39"/>
      <c r="O71" s="22"/>
      <c r="AB71" s="22"/>
      <c r="AC71" s="22"/>
    </row>
    <row r="72" spans="2:39">
      <c r="B72" s="23"/>
      <c r="C72" s="22"/>
      <c r="D72" s="22"/>
      <c r="E72" s="22"/>
      <c r="F72" s="22"/>
      <c r="G72" s="22"/>
      <c r="H72" s="22"/>
      <c r="I72" s="22"/>
      <c r="J72" s="22"/>
      <c r="L72" s="22"/>
      <c r="M72" s="22"/>
      <c r="N72" s="39"/>
      <c r="O72" s="22"/>
      <c r="Y72" s="22"/>
      <c r="Z72" s="22"/>
      <c r="AA72" s="22"/>
      <c r="AB72" s="22"/>
      <c r="AC72" s="22"/>
    </row>
    <row r="73" spans="2:39">
      <c r="B73" s="23"/>
      <c r="C73" s="22"/>
      <c r="D73" s="22"/>
      <c r="E73" s="22"/>
      <c r="F73" s="22"/>
      <c r="G73" s="22"/>
      <c r="H73" s="22"/>
      <c r="I73" s="22"/>
      <c r="J73" s="22"/>
      <c r="L73" s="22"/>
      <c r="M73" s="22"/>
      <c r="N73" s="40"/>
      <c r="O73" s="22"/>
      <c r="Y73" s="22"/>
      <c r="Z73" s="22"/>
      <c r="AA73" s="22"/>
      <c r="AB73" s="22"/>
      <c r="AC73" s="22"/>
    </row>
    <row r="74" spans="2:39" ht="63.75" customHeight="1">
      <c r="B74" s="23"/>
      <c r="C74" s="22"/>
      <c r="D74" s="22"/>
      <c r="E74" s="22"/>
      <c r="F74" s="22"/>
      <c r="G74" s="22"/>
      <c r="H74" s="22"/>
      <c r="I74" s="22"/>
      <c r="J74" s="22"/>
      <c r="L74" s="22"/>
      <c r="M74" s="22"/>
      <c r="N74" s="45"/>
      <c r="O74" s="45"/>
      <c r="Y74" s="22"/>
      <c r="Z74" s="22"/>
      <c r="AA74" s="22"/>
      <c r="AB74" s="22"/>
      <c r="AC74" s="22"/>
      <c r="AK74" s="5"/>
      <c r="AL74" s="5"/>
      <c r="AM74" s="5"/>
    </row>
    <row r="75" spans="2:39">
      <c r="B75" s="23"/>
      <c r="C75" s="22"/>
      <c r="D75" s="22"/>
      <c r="E75" s="22"/>
      <c r="F75" s="22"/>
      <c r="G75" s="22"/>
      <c r="H75" s="22"/>
      <c r="I75" s="22"/>
      <c r="J75" s="22"/>
      <c r="L75" s="22"/>
      <c r="M75" s="22"/>
      <c r="N75" s="41"/>
      <c r="O75" s="22"/>
      <c r="Y75" s="22"/>
      <c r="Z75" s="22"/>
      <c r="AA75" s="22"/>
      <c r="AB75" s="22"/>
      <c r="AC75" s="22"/>
      <c r="AK75" s="5"/>
      <c r="AL75" s="5"/>
      <c r="AM75" s="5"/>
    </row>
    <row r="76" spans="2:39">
      <c r="L76" s="22"/>
      <c r="M76" s="22"/>
      <c r="N76" s="40"/>
      <c r="O76" s="22"/>
      <c r="Y76" s="22"/>
      <c r="Z76" s="22"/>
      <c r="AA76" s="22"/>
      <c r="AB76" s="22"/>
      <c r="AC76" s="22"/>
      <c r="AK76" s="5"/>
      <c r="AL76" s="5"/>
      <c r="AM76" s="5"/>
    </row>
    <row r="77" spans="2:39">
      <c r="L77" s="22"/>
      <c r="M77" s="22"/>
      <c r="N77" s="39"/>
      <c r="O77" s="22"/>
      <c r="Y77" s="22"/>
      <c r="Z77" s="22"/>
      <c r="AA77" s="22"/>
      <c r="AB77" s="22"/>
      <c r="AC77" s="22"/>
      <c r="AK77" s="5"/>
      <c r="AL77" s="5"/>
      <c r="AM77" s="5"/>
    </row>
    <row r="78" spans="2:39">
      <c r="L78" s="22"/>
      <c r="M78" s="22"/>
      <c r="N78" s="39"/>
      <c r="O78" s="22"/>
      <c r="Y78" s="22"/>
      <c r="Z78" s="22"/>
      <c r="AA78" s="22"/>
      <c r="AB78" s="22"/>
      <c r="AC78" s="22"/>
      <c r="AK78" s="5"/>
      <c r="AL78" s="5"/>
      <c r="AM78" s="5"/>
    </row>
    <row r="79" spans="2:39">
      <c r="L79" s="22"/>
      <c r="M79" s="22"/>
      <c r="N79" s="39"/>
      <c r="O79" s="22"/>
      <c r="Y79" s="22"/>
      <c r="Z79" s="22"/>
      <c r="AA79" s="22"/>
      <c r="AB79" s="22"/>
      <c r="AC79" s="22"/>
    </row>
    <row r="80" spans="2:39">
      <c r="L80" s="22"/>
      <c r="M80" s="22"/>
      <c r="N80" s="39"/>
      <c r="O80" s="22"/>
      <c r="Y80" s="22"/>
      <c r="Z80" s="22"/>
      <c r="AA80" s="22"/>
      <c r="AB80" s="22"/>
      <c r="AC80" s="22"/>
    </row>
    <row r="81" spans="12:29">
      <c r="L81" s="22"/>
      <c r="M81" s="22"/>
      <c r="N81" s="39"/>
      <c r="O81" s="22"/>
      <c r="Y81" s="22"/>
      <c r="Z81" s="22"/>
      <c r="AA81" s="22"/>
      <c r="AB81" s="22"/>
      <c r="AC81" s="22"/>
    </row>
    <row r="82" spans="12:29" ht="63.75" customHeight="1">
      <c r="L82" s="22"/>
      <c r="M82" s="22"/>
      <c r="N82" s="45"/>
      <c r="O82" s="45"/>
      <c r="Y82" s="22"/>
      <c r="Z82" s="22"/>
      <c r="AA82" s="22"/>
      <c r="AB82" s="22"/>
      <c r="AC82" s="22"/>
    </row>
    <row r="83" spans="12:29">
      <c r="L83" s="22"/>
      <c r="M83" s="22"/>
      <c r="N83" s="39"/>
      <c r="O83" s="22"/>
      <c r="Y83" s="22"/>
      <c r="Z83" s="22"/>
      <c r="AA83" s="22"/>
      <c r="AB83" s="22"/>
      <c r="AC83" s="22"/>
    </row>
    <row r="84" spans="12:29">
      <c r="L84" s="22"/>
      <c r="M84" s="22"/>
      <c r="N84" s="39"/>
      <c r="O84" s="22"/>
      <c r="Y84" s="22"/>
      <c r="Z84" s="22"/>
      <c r="AA84" s="22"/>
      <c r="AB84" s="22"/>
      <c r="AC84" s="22"/>
    </row>
    <row r="85" spans="12:29" ht="63.75" customHeight="1">
      <c r="L85" s="22"/>
      <c r="M85" s="22"/>
      <c r="N85" s="45"/>
      <c r="O85" s="45"/>
      <c r="Y85" s="22"/>
      <c r="Z85" s="22"/>
      <c r="AA85" s="22"/>
      <c r="AB85" s="22"/>
      <c r="AC85" s="22"/>
    </row>
    <row r="86" spans="12:29">
      <c r="L86" s="22"/>
      <c r="M86" s="22"/>
      <c r="N86" s="39"/>
      <c r="O86" s="22"/>
    </row>
    <row r="87" spans="12:29">
      <c r="L87" s="22"/>
      <c r="M87" s="22"/>
      <c r="N87" s="39"/>
      <c r="O87" s="22"/>
    </row>
    <row r="88" spans="12:29">
      <c r="L88" s="22"/>
      <c r="M88" s="22"/>
      <c r="N88" s="39"/>
      <c r="O88" s="22"/>
    </row>
    <row r="89" spans="12:29">
      <c r="L89" s="22"/>
      <c r="M89" s="22"/>
      <c r="N89" s="22"/>
      <c r="O89" s="22"/>
    </row>
    <row r="90" spans="12:29">
      <c r="L90" s="22"/>
      <c r="M90" s="22"/>
      <c r="N90" s="22"/>
      <c r="O90" s="22"/>
    </row>
    <row r="91" spans="12:29">
      <c r="L91" s="22"/>
      <c r="M91" s="22"/>
      <c r="N91" s="22"/>
      <c r="O91" s="22"/>
    </row>
    <row r="92" spans="12:29">
      <c r="L92" s="22"/>
      <c r="M92" s="22"/>
      <c r="N92" s="22"/>
      <c r="O92" s="22"/>
    </row>
    <row r="93" spans="12:29">
      <c r="L93" s="22"/>
      <c r="M93" s="22"/>
      <c r="N93" s="22"/>
      <c r="O93" s="22"/>
    </row>
    <row r="94" spans="12:29">
      <c r="L94" s="22"/>
      <c r="M94" s="22"/>
      <c r="N94" s="22"/>
      <c r="O94" s="22"/>
    </row>
    <row r="95" spans="12:29">
      <c r="L95" s="22"/>
      <c r="M95" s="22"/>
      <c r="N95" s="22"/>
      <c r="O95" s="22"/>
    </row>
    <row r="96" spans="12:29">
      <c r="L96" s="22"/>
      <c r="M96" s="22"/>
      <c r="N96" s="22"/>
      <c r="O96" s="22"/>
    </row>
    <row r="97" spans="12:15">
      <c r="L97" s="22"/>
      <c r="M97" s="22"/>
      <c r="N97" s="22"/>
      <c r="O97" s="22"/>
    </row>
    <row r="98" spans="12:15">
      <c r="L98" s="22"/>
      <c r="M98" s="22"/>
      <c r="N98" s="22"/>
      <c r="O98" s="22"/>
    </row>
    <row r="99" spans="12:15">
      <c r="L99" s="22"/>
      <c r="M99" s="22"/>
      <c r="N99" s="22"/>
      <c r="O99" s="22"/>
    </row>
    <row r="100" spans="12:15">
      <c r="L100" s="22"/>
      <c r="M100" s="22"/>
      <c r="N100" s="22"/>
      <c r="O100" s="22"/>
    </row>
    <row r="101" spans="12:15">
      <c r="L101" s="22"/>
      <c r="M101" s="22"/>
      <c r="N101" s="22"/>
      <c r="O101" s="22"/>
    </row>
    <row r="102" spans="12:15">
      <c r="L102" s="22"/>
      <c r="M102" s="22"/>
      <c r="N102" s="22"/>
      <c r="O102" s="22"/>
    </row>
    <row r="103" spans="12:15">
      <c r="L103" s="22"/>
      <c r="M103" s="22"/>
      <c r="N103" s="22"/>
      <c r="O103" s="22"/>
    </row>
    <row r="104" spans="12:15">
      <c r="L104" s="22"/>
      <c r="M104" s="22"/>
      <c r="N104" s="22"/>
      <c r="O104" s="22"/>
    </row>
    <row r="105" spans="12:15">
      <c r="L105" s="22"/>
      <c r="M105" s="22"/>
      <c r="N105" s="22"/>
      <c r="O105" s="22"/>
    </row>
    <row r="106" spans="12:15">
      <c r="L106" s="22"/>
      <c r="M106" s="22"/>
      <c r="N106" s="22"/>
      <c r="O106" s="22"/>
    </row>
    <row r="107" spans="12:15">
      <c r="L107" s="22"/>
      <c r="M107" s="22"/>
      <c r="N107" s="22"/>
      <c r="O107" s="22"/>
    </row>
    <row r="108" spans="12:15">
      <c r="L108" s="22"/>
      <c r="M108" s="22"/>
      <c r="N108" s="22"/>
      <c r="O108" s="22"/>
    </row>
    <row r="109" spans="12:15">
      <c r="L109" s="22"/>
      <c r="M109" s="22"/>
      <c r="N109" s="22"/>
      <c r="O109" s="22"/>
    </row>
    <row r="110" spans="12:15">
      <c r="L110" s="22"/>
      <c r="M110" s="22"/>
      <c r="N110" s="22"/>
      <c r="O110" s="22"/>
    </row>
    <row r="111" spans="12:15">
      <c r="L111" s="22"/>
      <c r="M111" s="22"/>
      <c r="N111" s="22"/>
      <c r="O111" s="22"/>
    </row>
    <row r="112" spans="12:15">
      <c r="L112" s="22"/>
      <c r="M112" s="22"/>
      <c r="N112" s="22"/>
      <c r="O112" s="22"/>
    </row>
    <row r="113" spans="12:15">
      <c r="L113" s="22"/>
      <c r="M113" s="22"/>
      <c r="N113" s="22"/>
      <c r="O113" s="22"/>
    </row>
    <row r="114" spans="12:15">
      <c r="L114" s="22"/>
      <c r="M114" s="22"/>
      <c r="N114" s="22"/>
      <c r="O114" s="22"/>
    </row>
    <row r="115" spans="12:15">
      <c r="L115" s="22"/>
      <c r="M115" s="22"/>
      <c r="N115" s="22"/>
      <c r="O115" s="22"/>
    </row>
    <row r="116" spans="12:15">
      <c r="L116" s="22"/>
      <c r="M116" s="22"/>
      <c r="N116" s="22"/>
      <c r="O116" s="22"/>
    </row>
    <row r="117" spans="12:15">
      <c r="L117" s="22"/>
      <c r="M117" s="22"/>
      <c r="N117" s="22"/>
      <c r="O117" s="22"/>
    </row>
    <row r="118" spans="12:15">
      <c r="L118" s="22"/>
      <c r="M118" s="22"/>
      <c r="N118" s="22"/>
      <c r="O118" s="22"/>
    </row>
    <row r="119" spans="12:15">
      <c r="L119" s="22"/>
      <c r="M119" s="22"/>
      <c r="N119" s="22"/>
      <c r="O119" s="22"/>
    </row>
    <row r="120" spans="12:15">
      <c r="L120" s="22"/>
      <c r="M120" s="22"/>
      <c r="N120" s="22"/>
      <c r="O120" s="22"/>
    </row>
    <row r="121" spans="12:15">
      <c r="L121" s="22"/>
      <c r="M121" s="22"/>
      <c r="N121" s="22"/>
      <c r="O121" s="22"/>
    </row>
    <row r="122" spans="12:15">
      <c r="L122" s="22"/>
      <c r="M122" s="22"/>
      <c r="N122" s="22"/>
      <c r="O122" s="22"/>
    </row>
    <row r="123" spans="12:15">
      <c r="L123" s="22"/>
      <c r="M123" s="22"/>
      <c r="N123" s="22"/>
      <c r="O123" s="22"/>
    </row>
    <row r="124" spans="12:15">
      <c r="L124" s="22"/>
      <c r="M124" s="22"/>
      <c r="N124" s="22"/>
      <c r="O124" s="22"/>
    </row>
    <row r="125" spans="12:15">
      <c r="L125" s="22"/>
      <c r="M125" s="22"/>
      <c r="N125" s="22"/>
      <c r="O125" s="22"/>
    </row>
    <row r="126" spans="12:15">
      <c r="L126" s="22"/>
      <c r="M126" s="22"/>
      <c r="N126" s="22"/>
      <c r="O126" s="22"/>
    </row>
    <row r="127" spans="12:15">
      <c r="L127" s="22"/>
      <c r="M127" s="22"/>
      <c r="N127" s="22"/>
      <c r="O127" s="22"/>
    </row>
    <row r="128" spans="12:15">
      <c r="L128" s="22"/>
      <c r="M128" s="22"/>
      <c r="N128" s="22"/>
      <c r="O128" s="22"/>
    </row>
    <row r="129" spans="12:15">
      <c r="L129" s="22"/>
      <c r="M129" s="22"/>
      <c r="N129" s="22"/>
      <c r="O129" s="22"/>
    </row>
    <row r="130" spans="12:15">
      <c r="L130" s="22"/>
      <c r="M130" s="22"/>
      <c r="N130" s="22"/>
      <c r="O130" s="22"/>
    </row>
    <row r="131" spans="12:15">
      <c r="L131" s="22"/>
      <c r="M131" s="22"/>
      <c r="N131" s="22"/>
      <c r="O131" s="22"/>
    </row>
    <row r="132" spans="12:15">
      <c r="L132" s="22"/>
      <c r="M132" s="22"/>
      <c r="N132" s="22"/>
      <c r="O132" s="22"/>
    </row>
    <row r="133" spans="12:15">
      <c r="L133" s="22"/>
      <c r="M133" s="22"/>
      <c r="N133" s="22"/>
      <c r="O133" s="22"/>
    </row>
    <row r="134" spans="12:15">
      <c r="L134" s="22"/>
      <c r="M134" s="22"/>
      <c r="N134" s="22"/>
      <c r="O134" s="22"/>
    </row>
    <row r="135" spans="12:15">
      <c r="L135" s="22"/>
      <c r="M135" s="22"/>
      <c r="N135" s="22"/>
      <c r="O135" s="22"/>
    </row>
    <row r="136" spans="12:15">
      <c r="L136" s="22"/>
      <c r="M136" s="22"/>
      <c r="N136" s="22"/>
      <c r="O136" s="22"/>
    </row>
    <row r="137" spans="12:15">
      <c r="L137" s="22"/>
      <c r="M137" s="22"/>
      <c r="N137" s="22"/>
      <c r="O137" s="22"/>
    </row>
    <row r="138" spans="12:15">
      <c r="L138" s="22"/>
      <c r="M138" s="22"/>
      <c r="N138" s="22"/>
      <c r="O138" s="22"/>
    </row>
    <row r="139" spans="12:15">
      <c r="L139" s="22"/>
      <c r="M139" s="22"/>
      <c r="N139" s="22"/>
      <c r="O139" s="22"/>
    </row>
    <row r="140" spans="12:15">
      <c r="L140" s="22"/>
      <c r="M140" s="22"/>
      <c r="N140" s="22"/>
      <c r="O140" s="22"/>
    </row>
    <row r="141" spans="12:15">
      <c r="L141" s="22"/>
      <c r="M141" s="22"/>
      <c r="N141" s="22"/>
      <c r="O141" s="22"/>
    </row>
    <row r="142" spans="12:15">
      <c r="L142" s="22"/>
      <c r="M142" s="22"/>
      <c r="N142" s="22"/>
      <c r="O142" s="22"/>
    </row>
    <row r="143" spans="12:15">
      <c r="L143" s="22"/>
      <c r="M143" s="22"/>
      <c r="N143" s="22"/>
      <c r="O143" s="22"/>
    </row>
    <row r="144" spans="12:15">
      <c r="L144" s="22"/>
      <c r="M144" s="22"/>
      <c r="N144" s="22"/>
      <c r="O144" s="22"/>
    </row>
    <row r="145" spans="12:15">
      <c r="L145" s="22"/>
      <c r="M145" s="22"/>
      <c r="N145" s="22"/>
      <c r="O145" s="22"/>
    </row>
    <row r="146" spans="12:15">
      <c r="L146" s="22"/>
      <c r="M146" s="22"/>
      <c r="N146" s="22"/>
      <c r="O146" s="22"/>
    </row>
    <row r="147" spans="12:15">
      <c r="L147" s="22"/>
      <c r="M147" s="22"/>
      <c r="N147" s="22"/>
      <c r="O147" s="22"/>
    </row>
    <row r="148" spans="12:15">
      <c r="L148" s="22"/>
      <c r="M148" s="22"/>
      <c r="N148" s="22"/>
      <c r="O148" s="22"/>
    </row>
    <row r="149" spans="12:15">
      <c r="L149" s="22"/>
      <c r="M149" s="22"/>
      <c r="N149" s="22"/>
      <c r="O149" s="22"/>
    </row>
    <row r="150" spans="12:15">
      <c r="L150" s="22"/>
      <c r="M150" s="22"/>
      <c r="N150" s="22"/>
      <c r="O150" s="22"/>
    </row>
    <row r="151" spans="12:15">
      <c r="L151" s="22"/>
      <c r="M151" s="22"/>
      <c r="N151" s="22"/>
      <c r="O151" s="22"/>
    </row>
    <row r="152" spans="12:15">
      <c r="L152" s="22"/>
      <c r="M152" s="22"/>
      <c r="N152" s="22"/>
      <c r="O152" s="22"/>
    </row>
    <row r="153" spans="12:15">
      <c r="L153" s="22"/>
      <c r="M153" s="22"/>
      <c r="N153" s="22"/>
      <c r="O153" s="22"/>
    </row>
    <row r="154" spans="12:15">
      <c r="L154" s="22"/>
      <c r="M154" s="22"/>
      <c r="N154" s="22"/>
      <c r="O154" s="22"/>
    </row>
    <row r="155" spans="12:15">
      <c r="L155" s="22"/>
      <c r="M155" s="22"/>
      <c r="N155" s="22"/>
      <c r="O155" s="22"/>
    </row>
    <row r="156" spans="12:15">
      <c r="L156" s="22"/>
      <c r="M156" s="22"/>
      <c r="N156" s="22"/>
      <c r="O156" s="22"/>
    </row>
    <row r="157" spans="12:15">
      <c r="L157" s="22"/>
      <c r="M157" s="22"/>
      <c r="N157" s="22"/>
      <c r="O157" s="22"/>
    </row>
    <row r="158" spans="12:15">
      <c r="L158" s="22"/>
      <c r="M158" s="22"/>
      <c r="N158" s="22"/>
      <c r="O158" s="22"/>
    </row>
    <row r="159" spans="12:15">
      <c r="L159" s="22"/>
      <c r="M159" s="22"/>
      <c r="N159" s="22"/>
      <c r="O159" s="22"/>
    </row>
    <row r="160" spans="12:15">
      <c r="L160" s="22"/>
      <c r="M160" s="22"/>
      <c r="N160" s="22"/>
      <c r="O160" s="22"/>
    </row>
    <row r="161" spans="12:15">
      <c r="L161" s="22"/>
      <c r="M161" s="22"/>
      <c r="N161" s="22"/>
      <c r="O161" s="22"/>
    </row>
    <row r="162" spans="12:15">
      <c r="L162" s="22"/>
      <c r="M162" s="22"/>
      <c r="N162" s="22"/>
      <c r="O162" s="22"/>
    </row>
    <row r="163" spans="12:15">
      <c r="L163" s="22"/>
      <c r="M163" s="22"/>
      <c r="N163" s="22"/>
      <c r="O163" s="22"/>
    </row>
    <row r="164" spans="12:15">
      <c r="L164" s="22"/>
      <c r="M164" s="22"/>
      <c r="N164" s="22"/>
      <c r="O164" s="22"/>
    </row>
    <row r="165" spans="12:15">
      <c r="L165" s="22"/>
      <c r="M165" s="22"/>
      <c r="N165" s="22"/>
      <c r="O165" s="22"/>
    </row>
    <row r="166" spans="12:15">
      <c r="L166" s="22"/>
      <c r="M166" s="22"/>
      <c r="N166" s="22"/>
      <c r="O166" s="22"/>
    </row>
    <row r="167" spans="12:15">
      <c r="L167" s="22"/>
      <c r="M167" s="22"/>
      <c r="N167" s="22"/>
      <c r="O167" s="22"/>
    </row>
    <row r="168" spans="12:15">
      <c r="L168" s="22"/>
      <c r="M168" s="22"/>
      <c r="N168" s="22"/>
      <c r="O168" s="22"/>
    </row>
    <row r="169" spans="12:15">
      <c r="L169" s="22"/>
      <c r="M169" s="22"/>
      <c r="N169" s="22"/>
      <c r="O169" s="22"/>
    </row>
    <row r="170" spans="12:15">
      <c r="L170" s="22"/>
      <c r="M170" s="22"/>
      <c r="N170" s="22"/>
      <c r="O170" s="22"/>
    </row>
    <row r="171" spans="12:15">
      <c r="L171" s="22"/>
      <c r="M171" s="22"/>
      <c r="N171" s="22"/>
      <c r="O171" s="22"/>
    </row>
    <row r="172" spans="12:15">
      <c r="L172" s="22"/>
      <c r="M172" s="22"/>
      <c r="N172" s="22"/>
      <c r="O172" s="22"/>
    </row>
    <row r="173" spans="12:15">
      <c r="L173" s="22"/>
      <c r="M173" s="22"/>
      <c r="N173" s="22"/>
      <c r="O173" s="22"/>
    </row>
    <row r="174" spans="12:15">
      <c r="L174" s="22"/>
      <c r="M174" s="22"/>
      <c r="N174" s="22"/>
      <c r="O174" s="22"/>
    </row>
    <row r="175" spans="12:15">
      <c r="L175" s="22"/>
      <c r="M175" s="22"/>
      <c r="N175" s="22"/>
      <c r="O175" s="22"/>
    </row>
    <row r="176" spans="12:15">
      <c r="L176" s="22"/>
      <c r="M176" s="22"/>
      <c r="N176" s="22"/>
      <c r="O176" s="22"/>
    </row>
    <row r="177" spans="12:15">
      <c r="L177" s="22"/>
      <c r="M177" s="22"/>
      <c r="N177" s="22"/>
      <c r="O177" s="22"/>
    </row>
    <row r="178" spans="12:15">
      <c r="L178" s="22"/>
      <c r="M178" s="22"/>
      <c r="N178" s="22"/>
      <c r="O178" s="22"/>
    </row>
    <row r="179" spans="12:15">
      <c r="L179" s="22"/>
      <c r="M179" s="22"/>
      <c r="N179" s="22"/>
      <c r="O179" s="22"/>
    </row>
    <row r="180" spans="12:15">
      <c r="L180" s="22"/>
      <c r="M180" s="22"/>
      <c r="N180" s="22"/>
      <c r="O180" s="22"/>
    </row>
    <row r="181" spans="12:15">
      <c r="L181" s="22"/>
      <c r="M181" s="22"/>
      <c r="N181" s="22"/>
      <c r="O181" s="22"/>
    </row>
    <row r="182" spans="12:15">
      <c r="L182" s="22"/>
      <c r="M182" s="22"/>
      <c r="N182" s="22"/>
      <c r="O182" s="22"/>
    </row>
    <row r="183" spans="12:15">
      <c r="L183" s="22"/>
      <c r="M183" s="22"/>
      <c r="N183" s="22"/>
      <c r="O183" s="22"/>
    </row>
    <row r="184" spans="12:15">
      <c r="L184" s="22"/>
      <c r="M184" s="22"/>
      <c r="N184" s="22"/>
      <c r="O184" s="22"/>
    </row>
    <row r="185" spans="12:15">
      <c r="L185" s="22"/>
      <c r="M185" s="22"/>
      <c r="N185" s="22"/>
      <c r="O185" s="22"/>
    </row>
    <row r="186" spans="12:15">
      <c r="L186" s="22"/>
      <c r="M186" s="22"/>
      <c r="N186" s="22"/>
      <c r="O186" s="22"/>
    </row>
    <row r="187" spans="12:15">
      <c r="L187" s="22"/>
      <c r="M187" s="22"/>
      <c r="N187" s="22"/>
      <c r="O187" s="22"/>
    </row>
    <row r="188" spans="12:15">
      <c r="L188" s="22"/>
      <c r="M188" s="22"/>
      <c r="N188" s="22"/>
      <c r="O188" s="22"/>
    </row>
    <row r="189" spans="12:15">
      <c r="L189" s="22"/>
      <c r="M189" s="22"/>
      <c r="N189" s="22"/>
      <c r="O189" s="22"/>
    </row>
    <row r="190" spans="12:15">
      <c r="L190" s="22"/>
      <c r="M190" s="22"/>
      <c r="N190" s="22"/>
      <c r="O190" s="22"/>
    </row>
    <row r="191" spans="12:15">
      <c r="L191" s="22"/>
      <c r="M191" s="22"/>
      <c r="N191" s="22"/>
      <c r="O191" s="22"/>
    </row>
    <row r="192" spans="12:15">
      <c r="L192" s="22"/>
      <c r="M192" s="22"/>
      <c r="N192" s="22"/>
      <c r="O192" s="22"/>
    </row>
    <row r="193" spans="12:15">
      <c r="L193" s="22"/>
      <c r="M193" s="22"/>
      <c r="N193" s="22"/>
      <c r="O193" s="22"/>
    </row>
    <row r="194" spans="12:15">
      <c r="L194" s="22"/>
      <c r="M194" s="22"/>
      <c r="N194" s="22"/>
      <c r="O194" s="22"/>
    </row>
    <row r="195" spans="12:15">
      <c r="L195" s="22"/>
      <c r="M195" s="22"/>
      <c r="N195" s="22"/>
      <c r="O195" s="22"/>
    </row>
    <row r="196" spans="12:15">
      <c r="L196" s="22"/>
      <c r="M196" s="22"/>
      <c r="N196" s="22"/>
      <c r="O196" s="22"/>
    </row>
    <row r="197" spans="12:15">
      <c r="L197" s="22"/>
      <c r="M197" s="22"/>
      <c r="N197" s="22"/>
      <c r="O197" s="22"/>
    </row>
    <row r="198" spans="12:15">
      <c r="L198" s="22"/>
      <c r="M198" s="22"/>
      <c r="N198" s="22"/>
      <c r="O198" s="22"/>
    </row>
    <row r="199" spans="12:15">
      <c r="L199" s="22"/>
      <c r="M199" s="22"/>
      <c r="N199" s="22"/>
      <c r="O199" s="22"/>
    </row>
    <row r="200" spans="12:15">
      <c r="L200" s="22"/>
      <c r="M200" s="22"/>
      <c r="N200" s="22"/>
      <c r="O200" s="22"/>
    </row>
    <row r="201" spans="12:15">
      <c r="L201" s="22"/>
      <c r="M201" s="22"/>
      <c r="N201" s="22"/>
      <c r="O201" s="22"/>
    </row>
    <row r="202" spans="12:15">
      <c r="L202" s="22"/>
      <c r="M202" s="22"/>
      <c r="N202" s="22"/>
      <c r="O202" s="22"/>
    </row>
    <row r="203" spans="12:15">
      <c r="L203" s="22"/>
      <c r="M203" s="22"/>
      <c r="N203" s="22"/>
      <c r="O203" s="22"/>
    </row>
    <row r="204" spans="12:15">
      <c r="L204" s="22"/>
      <c r="M204" s="22"/>
      <c r="N204" s="22"/>
      <c r="O204" s="22"/>
    </row>
    <row r="205" spans="12:15">
      <c r="L205" s="22"/>
      <c r="M205" s="22"/>
      <c r="N205" s="22"/>
      <c r="O205" s="22"/>
    </row>
    <row r="206" spans="12:15">
      <c r="L206" s="22"/>
      <c r="M206" s="22"/>
      <c r="N206" s="22"/>
      <c r="O206" s="22"/>
    </row>
    <row r="207" spans="12:15">
      <c r="L207" s="22"/>
      <c r="M207" s="22"/>
      <c r="N207" s="22"/>
      <c r="O207" s="22"/>
    </row>
    <row r="208" spans="12:15">
      <c r="L208" s="22"/>
      <c r="M208" s="22"/>
      <c r="N208" s="22"/>
      <c r="O208" s="22"/>
    </row>
    <row r="209" spans="12:15">
      <c r="L209" s="22"/>
      <c r="M209" s="22"/>
      <c r="N209" s="22"/>
      <c r="O209" s="22"/>
    </row>
    <row r="210" spans="12:15">
      <c r="L210" s="22"/>
      <c r="M210" s="22"/>
      <c r="N210" s="22"/>
      <c r="O210" s="22"/>
    </row>
    <row r="211" spans="12:15">
      <c r="L211" s="22"/>
      <c r="M211" s="22"/>
      <c r="N211" s="22"/>
      <c r="O211" s="22"/>
    </row>
    <row r="212" spans="12:15">
      <c r="L212" s="22"/>
      <c r="M212" s="22"/>
      <c r="N212" s="22"/>
      <c r="O212" s="22"/>
    </row>
    <row r="213" spans="12:15">
      <c r="L213" s="22"/>
      <c r="M213" s="22"/>
      <c r="N213" s="22"/>
      <c r="O213" s="22"/>
    </row>
    <row r="214" spans="12:15">
      <c r="L214" s="22"/>
      <c r="M214" s="22"/>
      <c r="N214" s="22"/>
      <c r="O214" s="22"/>
    </row>
    <row r="215" spans="12:15">
      <c r="L215" s="22"/>
      <c r="M215" s="22"/>
      <c r="N215" s="22"/>
      <c r="O215" s="22"/>
    </row>
    <row r="216" spans="12:15">
      <c r="L216" s="22"/>
      <c r="M216" s="22"/>
      <c r="N216" s="22"/>
      <c r="O216" s="22"/>
    </row>
    <row r="217" spans="12:15">
      <c r="L217" s="22"/>
      <c r="M217" s="22"/>
      <c r="N217" s="22"/>
      <c r="O217" s="22"/>
    </row>
    <row r="218" spans="12:15">
      <c r="L218" s="22"/>
      <c r="M218" s="22"/>
      <c r="N218" s="22"/>
      <c r="O218" s="22"/>
    </row>
    <row r="219" spans="12:15">
      <c r="L219" s="22"/>
      <c r="M219" s="22"/>
      <c r="N219" s="22"/>
      <c r="O219" s="22"/>
    </row>
    <row r="220" spans="12:15">
      <c r="L220" s="22"/>
      <c r="M220" s="22"/>
      <c r="N220" s="22"/>
      <c r="O220" s="22"/>
    </row>
    <row r="221" spans="12:15">
      <c r="L221" s="22"/>
      <c r="M221" s="22"/>
      <c r="N221" s="22"/>
      <c r="O221" s="22"/>
    </row>
    <row r="222" spans="12:15">
      <c r="L222" s="22"/>
      <c r="M222" s="22"/>
      <c r="N222" s="22"/>
      <c r="O222" s="22"/>
    </row>
    <row r="223" spans="12:15">
      <c r="L223" s="22"/>
      <c r="M223" s="22"/>
      <c r="N223" s="22"/>
      <c r="O223" s="22"/>
    </row>
    <row r="224" spans="12:15">
      <c r="L224" s="22"/>
      <c r="M224" s="22"/>
      <c r="N224" s="22"/>
      <c r="O224" s="22"/>
    </row>
    <row r="225" spans="12:15">
      <c r="L225" s="22"/>
      <c r="M225" s="22"/>
      <c r="N225" s="22"/>
      <c r="O225" s="22"/>
    </row>
    <row r="226" spans="12:15">
      <c r="L226" s="22"/>
      <c r="M226" s="22"/>
      <c r="N226" s="22"/>
      <c r="O226" s="22"/>
    </row>
    <row r="227" spans="12:15">
      <c r="L227" s="22"/>
      <c r="M227" s="22"/>
      <c r="N227" s="22"/>
      <c r="O227" s="22"/>
    </row>
    <row r="228" spans="12:15">
      <c r="L228" s="22"/>
      <c r="M228" s="22"/>
      <c r="N228" s="22"/>
      <c r="O228" s="22"/>
    </row>
    <row r="229" spans="12:15">
      <c r="L229" s="22"/>
      <c r="M229" s="22"/>
      <c r="N229" s="22"/>
      <c r="O229" s="22"/>
    </row>
    <row r="230" spans="12:15">
      <c r="L230" s="22"/>
      <c r="M230" s="22"/>
      <c r="N230" s="22"/>
      <c r="O230" s="22"/>
    </row>
    <row r="231" spans="12:15">
      <c r="L231" s="22"/>
      <c r="M231" s="22"/>
      <c r="N231" s="22"/>
      <c r="O231" s="22"/>
    </row>
    <row r="232" spans="12:15">
      <c r="L232" s="22"/>
      <c r="M232" s="22"/>
      <c r="N232" s="22"/>
      <c r="O232" s="22"/>
    </row>
    <row r="233" spans="12:15">
      <c r="L233" s="22"/>
      <c r="M233" s="22"/>
      <c r="N233" s="22"/>
      <c r="O233" s="22"/>
    </row>
    <row r="234" spans="12:15">
      <c r="L234" s="22"/>
      <c r="M234" s="22"/>
      <c r="N234" s="22"/>
      <c r="O234" s="22"/>
    </row>
    <row r="235" spans="12:15">
      <c r="L235" s="22"/>
      <c r="M235" s="22"/>
      <c r="N235" s="22"/>
      <c r="O235" s="22"/>
    </row>
    <row r="236" spans="12:15">
      <c r="L236" s="22"/>
      <c r="M236" s="22"/>
      <c r="N236" s="22"/>
      <c r="O236" s="22"/>
    </row>
    <row r="237" spans="12:15">
      <c r="L237" s="22"/>
      <c r="M237" s="22"/>
      <c r="N237" s="22"/>
      <c r="O237" s="22"/>
    </row>
    <row r="238" spans="12:15">
      <c r="L238" s="22"/>
      <c r="M238" s="22"/>
      <c r="N238" s="22"/>
      <c r="O238" s="22"/>
    </row>
    <row r="239" spans="12:15">
      <c r="L239" s="22"/>
      <c r="M239" s="22"/>
      <c r="N239" s="22"/>
      <c r="O239" s="22"/>
    </row>
    <row r="240" spans="12:15">
      <c r="L240" s="22"/>
      <c r="M240" s="22"/>
      <c r="N240" s="22"/>
      <c r="O240" s="22"/>
    </row>
    <row r="241" spans="12:15">
      <c r="L241" s="22"/>
      <c r="M241" s="22"/>
      <c r="N241" s="22"/>
      <c r="O241" s="22"/>
    </row>
    <row r="242" spans="12:15">
      <c r="L242" s="22"/>
      <c r="M242" s="22"/>
      <c r="N242" s="22"/>
      <c r="O242" s="22"/>
    </row>
    <row r="243" spans="12:15">
      <c r="L243" s="22"/>
      <c r="M243" s="22"/>
      <c r="N243" s="22"/>
      <c r="O243" s="22"/>
    </row>
    <row r="244" spans="12:15">
      <c r="L244" s="22"/>
      <c r="M244" s="22"/>
      <c r="N244" s="22"/>
      <c r="O244" s="22"/>
    </row>
    <row r="245" spans="12:15">
      <c r="L245" s="22"/>
      <c r="M245" s="22"/>
      <c r="N245" s="22"/>
      <c r="O245" s="22"/>
    </row>
    <row r="246" spans="12:15">
      <c r="L246" s="22"/>
      <c r="M246" s="22"/>
      <c r="N246" s="22"/>
      <c r="O246" s="22"/>
    </row>
    <row r="247" spans="12:15">
      <c r="L247" s="22"/>
      <c r="M247" s="22"/>
      <c r="N247" s="22"/>
      <c r="O247" s="22"/>
    </row>
    <row r="248" spans="12:15">
      <c r="L248" s="22"/>
      <c r="M248" s="22"/>
      <c r="N248" s="22"/>
      <c r="O248" s="22"/>
    </row>
    <row r="249" spans="12:15">
      <c r="L249" s="22"/>
      <c r="M249" s="22"/>
      <c r="N249" s="22"/>
      <c r="O249" s="22"/>
    </row>
    <row r="250" spans="12:15">
      <c r="L250" s="22"/>
      <c r="M250" s="22"/>
      <c r="N250" s="22"/>
      <c r="O250" s="22"/>
    </row>
    <row r="251" spans="12:15">
      <c r="L251" s="22"/>
      <c r="M251" s="22"/>
      <c r="N251" s="22"/>
      <c r="O251" s="22"/>
    </row>
    <row r="252" spans="12:15">
      <c r="L252" s="22"/>
      <c r="M252" s="22"/>
      <c r="N252" s="22"/>
      <c r="O252" s="22"/>
    </row>
    <row r="253" spans="12:15">
      <c r="L253" s="22"/>
      <c r="M253" s="22"/>
      <c r="N253" s="22"/>
      <c r="O253" s="22"/>
    </row>
    <row r="254" spans="12:15">
      <c r="L254" s="22"/>
      <c r="M254" s="22"/>
      <c r="N254" s="22"/>
      <c r="O254" s="22"/>
    </row>
    <row r="255" spans="12:15">
      <c r="L255" s="22"/>
      <c r="M255" s="22"/>
      <c r="N255" s="22"/>
      <c r="O255" s="22"/>
    </row>
    <row r="256" spans="12:15">
      <c r="L256" s="22"/>
      <c r="M256" s="22"/>
      <c r="N256" s="22"/>
      <c r="O256" s="22"/>
    </row>
    <row r="257" spans="12:15">
      <c r="L257" s="22"/>
      <c r="M257" s="22"/>
      <c r="N257" s="22"/>
      <c r="O257" s="22"/>
    </row>
    <row r="258" spans="12:15">
      <c r="L258" s="22"/>
      <c r="M258" s="22"/>
      <c r="N258" s="22"/>
      <c r="O258" s="22"/>
    </row>
    <row r="259" spans="12:15">
      <c r="L259" s="22"/>
      <c r="M259" s="22"/>
      <c r="N259" s="22"/>
      <c r="O259" s="22"/>
    </row>
    <row r="260" spans="12:15">
      <c r="L260" s="22"/>
      <c r="M260" s="22"/>
      <c r="N260" s="22"/>
      <c r="O260" s="22"/>
    </row>
    <row r="261" spans="12:15">
      <c r="L261" s="22"/>
      <c r="M261" s="22"/>
      <c r="N261" s="22"/>
      <c r="O261" s="22"/>
    </row>
    <row r="262" spans="12:15">
      <c r="L262" s="22"/>
      <c r="M262" s="22"/>
      <c r="N262" s="22"/>
      <c r="O262" s="22"/>
    </row>
    <row r="263" spans="12:15">
      <c r="L263" s="22"/>
      <c r="M263" s="22"/>
      <c r="N263" s="22"/>
      <c r="O263" s="22"/>
    </row>
    <row r="264" spans="12:15">
      <c r="L264" s="22"/>
      <c r="M264" s="22"/>
      <c r="N264" s="22"/>
      <c r="O264" s="22"/>
    </row>
    <row r="265" spans="12:15">
      <c r="L265" s="22"/>
      <c r="M265" s="22"/>
      <c r="N265" s="22"/>
      <c r="O265" s="22"/>
    </row>
    <row r="266" spans="12:15">
      <c r="L266" s="22"/>
      <c r="M266" s="22"/>
      <c r="N266" s="22"/>
      <c r="O266" s="22"/>
    </row>
    <row r="267" spans="12:15">
      <c r="L267" s="22"/>
      <c r="M267" s="22"/>
      <c r="N267" s="22"/>
      <c r="O267" s="22"/>
    </row>
    <row r="268" spans="12:15">
      <c r="L268" s="22"/>
      <c r="M268" s="22"/>
      <c r="N268" s="22"/>
      <c r="O268" s="22"/>
    </row>
    <row r="269" spans="12:15">
      <c r="L269" s="22"/>
      <c r="M269" s="22"/>
      <c r="N269" s="22"/>
      <c r="O269" s="22"/>
    </row>
    <row r="270" spans="12:15">
      <c r="L270" s="22"/>
      <c r="M270" s="22"/>
      <c r="N270" s="22"/>
      <c r="O270" s="22"/>
    </row>
    <row r="271" spans="12:15">
      <c r="L271" s="22"/>
      <c r="M271" s="22"/>
      <c r="N271" s="22"/>
      <c r="O271" s="22"/>
    </row>
    <row r="272" spans="12:15">
      <c r="L272" s="22"/>
      <c r="M272" s="22"/>
      <c r="N272" s="22"/>
      <c r="O272" s="22"/>
    </row>
    <row r="273" spans="12:15">
      <c r="L273" s="22"/>
      <c r="M273" s="22"/>
      <c r="N273" s="22"/>
      <c r="O273" s="22"/>
    </row>
    <row r="274" spans="12:15">
      <c r="L274" s="22"/>
      <c r="M274" s="22"/>
      <c r="N274" s="22"/>
      <c r="O274" s="22"/>
    </row>
    <row r="275" spans="12:15">
      <c r="L275" s="22"/>
      <c r="M275" s="22"/>
      <c r="N275" s="22"/>
      <c r="O275" s="22"/>
    </row>
    <row r="276" spans="12:15">
      <c r="L276" s="22"/>
      <c r="M276" s="22"/>
      <c r="N276" s="22"/>
      <c r="O276" s="22"/>
    </row>
    <row r="277" spans="12:15">
      <c r="L277" s="22"/>
      <c r="M277" s="22"/>
      <c r="N277" s="22"/>
      <c r="O277" s="22"/>
    </row>
    <row r="278" spans="12:15">
      <c r="L278" s="22"/>
      <c r="M278" s="22"/>
      <c r="N278" s="22"/>
      <c r="O278" s="22"/>
    </row>
    <row r="279" spans="12:15">
      <c r="L279" s="22"/>
      <c r="M279" s="22"/>
      <c r="N279" s="22"/>
      <c r="O279" s="22"/>
    </row>
    <row r="280" spans="12:15">
      <c r="L280" s="22"/>
      <c r="M280" s="22"/>
      <c r="N280" s="22"/>
      <c r="O280" s="22"/>
    </row>
    <row r="281" spans="12:15">
      <c r="L281" s="22"/>
      <c r="M281" s="22"/>
      <c r="N281" s="22"/>
      <c r="O281" s="22"/>
    </row>
    <row r="282" spans="12:15">
      <c r="L282" s="22"/>
      <c r="M282" s="22"/>
      <c r="N282" s="22"/>
      <c r="O282" s="22"/>
    </row>
    <row r="283" spans="12:15">
      <c r="L283" s="22"/>
      <c r="M283" s="22"/>
      <c r="N283" s="22"/>
      <c r="O283" s="22"/>
    </row>
    <row r="284" spans="12:15">
      <c r="L284" s="22"/>
      <c r="M284" s="22"/>
      <c r="N284" s="22"/>
      <c r="O284" s="22"/>
    </row>
    <row r="285" spans="12:15">
      <c r="L285" s="22"/>
      <c r="M285" s="22"/>
      <c r="N285" s="22"/>
      <c r="O285" s="22"/>
    </row>
    <row r="286" spans="12:15">
      <c r="L286" s="22"/>
      <c r="M286" s="22"/>
      <c r="N286" s="22"/>
      <c r="O286" s="22"/>
    </row>
    <row r="287" spans="12:15">
      <c r="L287" s="22"/>
      <c r="M287" s="22"/>
      <c r="N287" s="22"/>
      <c r="O287" s="22"/>
    </row>
    <row r="288" spans="12:15">
      <c r="L288" s="22"/>
      <c r="M288" s="22"/>
      <c r="N288" s="22"/>
      <c r="O288" s="22"/>
    </row>
    <row r="289" spans="12:15">
      <c r="L289" s="22"/>
      <c r="M289" s="22"/>
      <c r="N289" s="22"/>
      <c r="O289" s="22"/>
    </row>
    <row r="290" spans="12:15">
      <c r="L290" s="22"/>
      <c r="M290" s="22"/>
      <c r="N290" s="22"/>
      <c r="O290" s="22"/>
    </row>
    <row r="291" spans="12:15">
      <c r="L291" s="22"/>
      <c r="M291" s="22"/>
      <c r="N291" s="22"/>
      <c r="O291" s="22"/>
    </row>
    <row r="292" spans="12:15">
      <c r="L292" s="22"/>
      <c r="M292" s="22"/>
      <c r="N292" s="22"/>
      <c r="O292" s="22"/>
    </row>
    <row r="293" spans="12:15">
      <c r="L293" s="22"/>
      <c r="M293" s="22"/>
      <c r="N293" s="22"/>
      <c r="O293" s="22"/>
    </row>
    <row r="294" spans="12:15">
      <c r="L294" s="22"/>
      <c r="M294" s="22"/>
      <c r="N294" s="22"/>
      <c r="O294" s="22"/>
    </row>
    <row r="295" spans="12:15">
      <c r="L295" s="22"/>
      <c r="M295" s="22"/>
      <c r="N295" s="22"/>
      <c r="O295" s="22"/>
    </row>
    <row r="296" spans="12:15">
      <c r="L296" s="22"/>
      <c r="M296" s="22"/>
      <c r="N296" s="22"/>
      <c r="O296" s="22"/>
    </row>
    <row r="297" spans="12:15">
      <c r="L297" s="22"/>
      <c r="M297" s="22"/>
      <c r="N297" s="22"/>
      <c r="O297" s="22"/>
    </row>
    <row r="298" spans="12:15">
      <c r="L298" s="22"/>
      <c r="M298" s="22"/>
      <c r="N298" s="22"/>
      <c r="O298" s="22"/>
    </row>
    <row r="299" spans="12:15">
      <c r="L299" s="22"/>
      <c r="M299" s="22"/>
      <c r="N299" s="22"/>
      <c r="O299" s="22"/>
    </row>
    <row r="300" spans="12:15">
      <c r="L300" s="22"/>
      <c r="M300" s="22"/>
      <c r="N300" s="22"/>
      <c r="O300" s="22"/>
    </row>
    <row r="301" spans="12:15">
      <c r="L301" s="22"/>
      <c r="M301" s="22"/>
      <c r="N301" s="22"/>
      <c r="O301" s="22"/>
    </row>
    <row r="302" spans="12:15">
      <c r="L302" s="22"/>
      <c r="M302" s="22"/>
      <c r="N302" s="22"/>
      <c r="O302" s="22"/>
    </row>
    <row r="303" spans="12:15">
      <c r="L303" s="22"/>
      <c r="M303" s="22"/>
      <c r="N303" s="22"/>
      <c r="O303" s="22"/>
    </row>
    <row r="304" spans="12:15">
      <c r="L304" s="22"/>
      <c r="M304" s="22"/>
      <c r="N304" s="22"/>
      <c r="O304" s="22"/>
    </row>
    <row r="305" spans="12:15">
      <c r="L305" s="22"/>
      <c r="M305" s="22"/>
      <c r="N305" s="22"/>
      <c r="O305" s="22"/>
    </row>
    <row r="306" spans="12:15">
      <c r="L306" s="22"/>
      <c r="M306" s="22"/>
      <c r="N306" s="22"/>
      <c r="O306" s="22"/>
    </row>
    <row r="307" spans="12:15">
      <c r="L307" s="22"/>
      <c r="M307" s="22"/>
      <c r="N307" s="22"/>
      <c r="O307" s="22"/>
    </row>
    <row r="308" spans="12:15">
      <c r="L308" s="22"/>
      <c r="M308" s="22"/>
      <c r="N308" s="22"/>
      <c r="O308" s="22"/>
    </row>
    <row r="309" spans="12:15">
      <c r="L309" s="22"/>
      <c r="M309" s="22"/>
      <c r="N309" s="22"/>
      <c r="O309" s="22"/>
    </row>
    <row r="310" spans="12:15">
      <c r="L310" s="22"/>
      <c r="M310" s="22"/>
      <c r="N310" s="22"/>
      <c r="O310" s="22"/>
    </row>
    <row r="311" spans="12:15">
      <c r="L311" s="22"/>
      <c r="M311" s="22"/>
      <c r="N311" s="22"/>
      <c r="O311" s="22"/>
    </row>
    <row r="312" spans="12:15">
      <c r="L312" s="22"/>
      <c r="M312" s="22"/>
      <c r="N312" s="22"/>
      <c r="O312" s="22"/>
    </row>
    <row r="313" spans="12:15">
      <c r="L313" s="22"/>
      <c r="M313" s="22"/>
      <c r="N313" s="22"/>
      <c r="O313" s="22"/>
    </row>
    <row r="314" spans="12:15">
      <c r="L314" s="22"/>
      <c r="M314" s="22"/>
      <c r="N314" s="22"/>
      <c r="O314" s="22"/>
    </row>
    <row r="315" spans="12:15">
      <c r="L315" s="22"/>
      <c r="M315" s="22"/>
      <c r="N315" s="22"/>
      <c r="O315" s="22"/>
    </row>
    <row r="316" spans="12:15">
      <c r="L316" s="22"/>
      <c r="M316" s="22"/>
      <c r="N316" s="22"/>
      <c r="O316" s="22"/>
    </row>
    <row r="317" spans="12:15">
      <c r="L317" s="22"/>
      <c r="M317" s="22"/>
      <c r="N317" s="22"/>
      <c r="O317" s="22"/>
    </row>
    <row r="318" spans="12:15">
      <c r="L318" s="22"/>
      <c r="M318" s="22"/>
      <c r="N318" s="22"/>
      <c r="O318" s="22"/>
    </row>
    <row r="319" spans="12:15">
      <c r="L319" s="22"/>
      <c r="M319" s="22"/>
      <c r="N319" s="22"/>
      <c r="O319" s="22"/>
    </row>
    <row r="320" spans="12:15">
      <c r="L320" s="22"/>
      <c r="M320" s="22"/>
      <c r="N320" s="22"/>
      <c r="O320" s="22"/>
    </row>
    <row r="321" spans="12:15">
      <c r="L321" s="22"/>
      <c r="M321" s="22"/>
      <c r="N321" s="22"/>
      <c r="O321" s="22"/>
    </row>
    <row r="322" spans="12:15">
      <c r="L322" s="22"/>
      <c r="M322" s="22"/>
      <c r="N322" s="22"/>
      <c r="O322" s="22"/>
    </row>
    <row r="323" spans="12:15">
      <c r="L323" s="22"/>
      <c r="M323" s="22"/>
      <c r="N323" s="22"/>
      <c r="O323" s="22"/>
    </row>
    <row r="324" spans="12:15">
      <c r="L324" s="22"/>
      <c r="M324" s="22"/>
      <c r="N324" s="22"/>
      <c r="O324" s="22"/>
    </row>
    <row r="325" spans="12:15">
      <c r="L325" s="22"/>
      <c r="M325" s="22"/>
      <c r="N325" s="22"/>
      <c r="O325" s="22"/>
    </row>
    <row r="326" spans="12:15">
      <c r="L326" s="22"/>
      <c r="M326" s="22"/>
      <c r="N326" s="22"/>
      <c r="O326" s="22"/>
    </row>
    <row r="327" spans="12:15">
      <c r="L327" s="22"/>
      <c r="M327" s="22"/>
      <c r="N327" s="22"/>
      <c r="O327" s="22"/>
    </row>
    <row r="328" spans="12:15">
      <c r="L328" s="22"/>
      <c r="M328" s="22"/>
      <c r="N328" s="22"/>
      <c r="O328" s="22"/>
    </row>
    <row r="329" spans="12:15">
      <c r="L329" s="22"/>
      <c r="M329" s="22"/>
      <c r="N329" s="22"/>
      <c r="O329" s="22"/>
    </row>
    <row r="330" spans="12:15">
      <c r="L330" s="22"/>
      <c r="M330" s="22"/>
      <c r="N330" s="22"/>
      <c r="O330" s="22"/>
    </row>
    <row r="331" spans="12:15">
      <c r="L331" s="22"/>
      <c r="M331" s="22"/>
      <c r="N331" s="22"/>
      <c r="O331" s="22"/>
    </row>
    <row r="332" spans="12:15">
      <c r="L332" s="22"/>
      <c r="M332" s="22"/>
      <c r="N332" s="22"/>
      <c r="O332" s="22"/>
    </row>
    <row r="333" spans="12:15">
      <c r="L333" s="22"/>
      <c r="M333" s="22"/>
      <c r="N333" s="22"/>
      <c r="O333" s="22"/>
    </row>
    <row r="334" spans="12:15">
      <c r="L334" s="22"/>
      <c r="M334" s="22"/>
      <c r="N334" s="22"/>
      <c r="O334" s="22"/>
    </row>
    <row r="335" spans="12:15">
      <c r="L335" s="22"/>
      <c r="M335" s="22"/>
      <c r="N335" s="22"/>
      <c r="O335" s="22"/>
    </row>
    <row r="336" spans="12:15">
      <c r="L336" s="22"/>
      <c r="M336" s="22"/>
      <c r="N336" s="22"/>
      <c r="O336" s="22"/>
    </row>
    <row r="337" spans="12:15">
      <c r="L337" s="22"/>
      <c r="M337" s="22"/>
      <c r="N337" s="22"/>
      <c r="O337" s="22"/>
    </row>
    <row r="338" spans="12:15">
      <c r="L338" s="22"/>
      <c r="M338" s="22"/>
      <c r="N338" s="22"/>
      <c r="O338" s="22"/>
    </row>
    <row r="339" spans="12:15">
      <c r="L339" s="22"/>
      <c r="M339" s="22"/>
      <c r="N339" s="22"/>
      <c r="O339" s="22"/>
    </row>
    <row r="340" spans="12:15">
      <c r="L340" s="22"/>
      <c r="M340" s="22"/>
      <c r="N340" s="22"/>
      <c r="O340" s="22"/>
    </row>
    <row r="341" spans="12:15">
      <c r="L341" s="22"/>
      <c r="M341" s="22"/>
      <c r="N341" s="22"/>
      <c r="O341" s="22"/>
    </row>
    <row r="342" spans="12:15">
      <c r="L342" s="22"/>
      <c r="M342" s="22"/>
      <c r="N342" s="22"/>
      <c r="O342" s="22"/>
    </row>
    <row r="343" spans="12:15">
      <c r="L343" s="22"/>
      <c r="M343" s="22"/>
      <c r="N343" s="22"/>
      <c r="O343" s="22"/>
    </row>
    <row r="344" spans="12:15">
      <c r="L344" s="22"/>
      <c r="M344" s="22"/>
      <c r="N344" s="22"/>
      <c r="O344" s="22"/>
    </row>
    <row r="345" spans="12:15">
      <c r="L345" s="22"/>
      <c r="M345" s="22"/>
      <c r="N345" s="22"/>
      <c r="O345" s="22"/>
    </row>
    <row r="346" spans="12:15">
      <c r="L346" s="22"/>
      <c r="M346" s="22"/>
      <c r="N346" s="22"/>
      <c r="O346" s="22"/>
    </row>
  </sheetData>
  <mergeCells count="7">
    <mergeCell ref="F1:G1"/>
    <mergeCell ref="H1:I1"/>
    <mergeCell ref="L1:M1"/>
    <mergeCell ref="N85:O85"/>
    <mergeCell ref="N74:O74"/>
    <mergeCell ref="N82:O82"/>
    <mergeCell ref="J1:K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школы и сады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2023-03-03T11:33:17Z</dcterms:modified>
</cp:coreProperties>
</file>